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55" windowHeight="8190" activeTab="1"/>
  </bookViews>
  <sheets>
    <sheet name="Sheet1" sheetId="1" r:id="rId1"/>
    <sheet name="Payout Calculator" sheetId="2" r:id="rId2"/>
    <sheet name="Products" sheetId="3" r:id="rId3"/>
    <sheet name="Stores" sheetId="4" r:id="rId4"/>
  </sheets>
  <definedNames>
    <definedName name="DemandBasedPOG">'Payout Calculator'!$C$19</definedName>
    <definedName name="Forecasting">'Payout Calculator'!$C$20</definedName>
    <definedName name="ItemManagement">'Payout Calculator'!$C$22</definedName>
    <definedName name="NumberOfProducts">'Payout Calculator'!$C$3</definedName>
    <definedName name="NumberOfStores">'Payout Calculator'!$C$4</definedName>
    <definedName name="OverlapPercent">'Payout Calculator'!$J$18</definedName>
    <definedName name="PIAccuracy">'Payout Calculator'!$C$17</definedName>
    <definedName name="POGCompliance">'Payout Calculator'!$C$18</definedName>
    <definedName name="ProductAccuracy">'Payout Calculator'!$C$16</definedName>
    <definedName name="ProductCount">'Payout Calculator'!$J$11</definedName>
    <definedName name="ProductLossPercent">'Payout Calculator'!$J$14</definedName>
    <definedName name="SellDown">'Payout Calculator'!$C$21</definedName>
    <definedName name="StoreCount">'Payout Calculator'!$J$5</definedName>
    <definedName name="StoreLossPercent">'Payout Calculator'!$J$8</definedName>
    <definedName name="WeeksProductData">'Payout Calculator'!$J$12</definedName>
    <definedName name="WeeksStoreData">'Payout Calculator'!$J$6</definedName>
  </definedNames>
  <calcPr fullCalcOnLoad="1"/>
</workbook>
</file>

<file path=xl/comments2.xml><?xml version="1.0" encoding="utf-8"?>
<comments xmlns="http://schemas.openxmlformats.org/spreadsheetml/2006/main">
  <authors>
    <author>J.P. Brackman</author>
  </authors>
  <commentList>
    <comment ref="P36" authorId="0">
      <text>
        <r>
          <rPr>
            <b/>
            <sz val="8"/>
            <rFont val="Tahoma"/>
            <family val="0"/>
          </rPr>
          <t>J.P. Brackman:</t>
        </r>
        <r>
          <rPr>
            <sz val="8"/>
            <rFont val="Tahoma"/>
            <family val="0"/>
          </rPr>
          <t xml:space="preserve">
4 POGs/hour x $20/hour wage rate of POG person</t>
        </r>
      </text>
    </comment>
    <comment ref="P22" authorId="0">
      <text>
        <r>
          <rPr>
            <b/>
            <sz val="8"/>
            <rFont val="Tahoma"/>
            <family val="0"/>
          </rPr>
          <t>J.P. Brackman:</t>
        </r>
        <r>
          <rPr>
            <sz val="8"/>
            <rFont val="Tahoma"/>
            <family val="0"/>
          </rPr>
          <t xml:space="preserve">
10 minutes per product at $14/labor hour
</t>
        </r>
      </text>
    </comment>
  </commentList>
</comments>
</file>

<file path=xl/sharedStrings.xml><?xml version="1.0" encoding="utf-8"?>
<sst xmlns="http://schemas.openxmlformats.org/spreadsheetml/2006/main" count="116" uniqueCount="84">
  <si>
    <t>Rank based on 12 wk agg lost sales</t>
  </si>
  <si>
    <t>Actual annual sales/store</t>
  </si>
  <si>
    <t>Estimated annual lost sales/store</t>
  </si>
  <si>
    <t>Agg Loss Annualized All Stores</t>
  </si>
  <si>
    <t>Cumulative Agg Lost Sales Recaptured</t>
  </si>
  <si>
    <t>PRODUCTS RANKED BY LOST SALES</t>
  </si>
  <si>
    <t>STORES RANKED BY LOST SALES</t>
  </si>
  <si>
    <t>Store #</t>
  </si>
  <si>
    <t>Cum %</t>
  </si>
  <si>
    <t>Total Loss all stores, annual</t>
  </si>
  <si>
    <t># of stores in data</t>
  </si>
  <si>
    <t># of products in data</t>
  </si>
  <si>
    <t># weeks store data represents</t>
  </si>
  <si>
    <t># weeks product data represents</t>
  </si>
  <si>
    <t>Agg lost sales/store</t>
  </si>
  <si>
    <t>Agg actual sales/store</t>
  </si>
  <si>
    <t>Overlap of gains between Store Solutions and Product Solutions</t>
  </si>
  <si>
    <t>Estimated Unadjusted Total Loss all products, all stores, annualized</t>
  </si>
  <si>
    <t># Stores Selected to reduce OOS</t>
  </si>
  <si>
    <t># Products Selected to reduce OOS</t>
  </si>
  <si>
    <t>ESTIMATED GAINS</t>
  </si>
  <si>
    <t>Estimated gain from Products</t>
  </si>
  <si>
    <t>Estimated gain from Stores</t>
  </si>
  <si>
    <t>Total Estimated Gain</t>
  </si>
  <si>
    <t>Average % Switching (therefore no loss)</t>
  </si>
  <si>
    <t>REVENUES/GAINS</t>
  </si>
  <si>
    <t>COSTS</t>
  </si>
  <si>
    <t>MEASUREMENT</t>
  </si>
  <si>
    <t>Cost/sku/Store/year</t>
  </si>
  <si>
    <t>STORE DATA</t>
  </si>
  <si>
    <t>PRODUCT DATA</t>
  </si>
  <si>
    <t>Service Fees/year</t>
  </si>
  <si>
    <t>Year 1</t>
  </si>
  <si>
    <t>Year 2</t>
  </si>
  <si>
    <t>Year 3</t>
  </si>
  <si>
    <t>ANALYSIS/PROJECT MANAGEMENT</t>
  </si>
  <si>
    <t>Project Manager Annual Cost Full Time</t>
  </si>
  <si>
    <t>% time spent</t>
  </si>
  <si>
    <t>Project Management Costs</t>
  </si>
  <si>
    <t>Data Vendor Setup Costs</t>
  </si>
  <si>
    <t>SOLUTIONS COSTS - PRODUCTS</t>
  </si>
  <si>
    <t>SOLUTIONS COSTS - STORES</t>
  </si>
  <si>
    <t>Cost/planogram to create demand based POG</t>
  </si>
  <si>
    <t># additional skus to improve/track</t>
  </si>
  <si>
    <t>One time cost/sku improve product data accuracy</t>
  </si>
  <si>
    <t>Annual cost/sku maintain product data accuracy</t>
  </si>
  <si>
    <t># Planograms worked</t>
  </si>
  <si>
    <t>Skus in duplicate planograms</t>
  </si>
  <si>
    <t>Sample checking frequency</t>
  </si>
  <si>
    <t>Sample checking % skus</t>
  </si>
  <si>
    <t>Maintenance cost of PI accuracy</t>
  </si>
  <si>
    <t>Cumulative # skus tracked</t>
  </si>
  <si>
    <t>Cost/sku/store improve PI data accuracy 1 time</t>
  </si>
  <si>
    <t>Forecasting?</t>
  </si>
  <si>
    <t>POG Compliance</t>
  </si>
  <si>
    <t># additional stores worked</t>
  </si>
  <si>
    <t>Cumulative # stores worked</t>
  </si>
  <si>
    <t>Create store training on item management procedures</t>
  </si>
  <si>
    <t>Annual cost/store ongoing item management training</t>
  </si>
  <si>
    <t>Payout</t>
  </si>
  <si>
    <t>Gain By Year</t>
  </si>
  <si>
    <t>Cost By Year</t>
  </si>
  <si>
    <t>Estimated Gain By Year</t>
  </si>
  <si>
    <t>Out of Stock Payout</t>
  </si>
  <si>
    <t>Retailer IT costs</t>
  </si>
  <si>
    <t>POTENTIAL GAINS</t>
  </si>
  <si>
    <t>Product Accuracy</t>
  </si>
  <si>
    <t>PI Accuracy</t>
  </si>
  <si>
    <t>Demand Based Planograms</t>
  </si>
  <si>
    <t>Improved Forecasting</t>
  </si>
  <si>
    <t>Improved Merchandising Sell-Down</t>
  </si>
  <si>
    <t>Improved Item Management</t>
  </si>
  <si>
    <t>Demand Based POG</t>
  </si>
  <si>
    <t>Improved Merchandising Sell Down</t>
  </si>
  <si>
    <t>Solutions Used</t>
  </si>
  <si>
    <t>Total</t>
  </si>
  <si>
    <t>(1=Yes)</t>
  </si>
  <si>
    <t>Merchandising Sell Down</t>
  </si>
  <si>
    <t>Products</t>
  </si>
  <si>
    <t>Stores</t>
  </si>
  <si>
    <t>and using the solutoins identified below in</t>
  </si>
  <si>
    <t>For fixing and continuing to keep accurate</t>
  </si>
  <si>
    <t>you would get the following results:</t>
  </si>
  <si>
    <t>Incremental Gain as % of Total Lost Sales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</si>
</sst>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%"/>
    <numFmt numFmtId="167" formatCode="_(* #,##0.0_);_(* \(#,##0.0\);_(* &quot;-&quot;?_);_(@_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_(* #,##0.0_);_(* \(#,##0.0\);_(* &quot;-&quot;??_);_(@_)"/>
    <numFmt numFmtId="174" formatCode="_(* #,##0_);_(* \(#,##0\);_(* &quot;-&quot;??_);_(@_)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b/>
      <i/>
      <sz val="14"/>
      <name val="Arial"/>
      <family val="2"/>
    </font>
    <font>
      <b/>
      <sz val="11"/>
      <color indexed="48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165" fontId="0" fillId="0" borderId="0" xfId="44" applyNumberFormat="1" applyFont="1" applyAlignment="1">
      <alignment/>
    </xf>
    <xf numFmtId="0" fontId="4" fillId="0" borderId="0" xfId="0" applyFont="1" applyAlignment="1">
      <alignment horizontal="center"/>
    </xf>
    <xf numFmtId="165" fontId="0" fillId="0" borderId="0" xfId="0" applyNumberFormat="1" applyAlignment="1">
      <alignment/>
    </xf>
    <xf numFmtId="0" fontId="1" fillId="0" borderId="10" xfId="0" applyFont="1" applyBorder="1" applyAlignment="1" quotePrefix="1">
      <alignment horizontal="center" vertical="top" wrapText="1"/>
    </xf>
    <xf numFmtId="0" fontId="1" fillId="0" borderId="11" xfId="0" applyFont="1" applyFill="1" applyBorder="1" applyAlignment="1" quotePrefix="1">
      <alignment horizontal="center" vertical="top" wrapText="1"/>
    </xf>
    <xf numFmtId="166" fontId="0" fillId="0" borderId="0" xfId="57" applyNumberFormat="1" applyFont="1" applyAlignment="1">
      <alignment/>
    </xf>
    <xf numFmtId="9" fontId="6" fillId="0" borderId="0" xfId="57" applyFont="1" applyAlignment="1">
      <alignment horizontal="center"/>
    </xf>
    <xf numFmtId="165" fontId="4" fillId="0" borderId="0" xfId="44" applyNumberFormat="1" applyFont="1" applyAlignment="1">
      <alignment horizontal="center"/>
    </xf>
    <xf numFmtId="165" fontId="3" fillId="0" borderId="0" xfId="44" applyNumberFormat="1" applyFont="1" applyAlignment="1">
      <alignment/>
    </xf>
    <xf numFmtId="165" fontId="4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ill="1" applyAlignment="1">
      <alignment/>
    </xf>
    <xf numFmtId="165" fontId="3" fillId="0" borderId="0" xfId="0" applyNumberFormat="1" applyFont="1" applyAlignment="1">
      <alignment/>
    </xf>
    <xf numFmtId="9" fontId="3" fillId="0" borderId="0" xfId="57" applyFont="1" applyAlignment="1">
      <alignment/>
    </xf>
    <xf numFmtId="0" fontId="13" fillId="0" borderId="0" xfId="0" applyFont="1" applyAlignment="1" quotePrefix="1">
      <alignment horizontal="left"/>
    </xf>
    <xf numFmtId="0" fontId="13" fillId="0" borderId="0" xfId="0" applyFont="1" applyAlignment="1">
      <alignment/>
    </xf>
    <xf numFmtId="1" fontId="3" fillId="33" borderId="10" xfId="0" applyNumberFormat="1" applyFont="1" applyFill="1" applyBorder="1" applyAlignment="1">
      <alignment horizontal="center"/>
    </xf>
    <xf numFmtId="0" fontId="7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7" fillId="0" borderId="12" xfId="0" applyFont="1" applyBorder="1" applyAlignment="1">
      <alignment vertical="top"/>
    </xf>
    <xf numFmtId="0" fontId="0" fillId="0" borderId="13" xfId="0" applyBorder="1" applyAlignment="1">
      <alignment vertical="top" wrapText="1"/>
    </xf>
    <xf numFmtId="165" fontId="7" fillId="0" borderId="13" xfId="0" applyNumberFormat="1" applyFont="1" applyBorder="1" applyAlignment="1">
      <alignment horizontal="center" vertical="top"/>
    </xf>
    <xf numFmtId="165" fontId="7" fillId="0" borderId="14" xfId="0" applyNumberFormat="1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0" fillId="0" borderId="0" xfId="0" applyAlignment="1" quotePrefix="1">
      <alignment horizontal="left" vertical="top" wrapText="1"/>
    </xf>
    <xf numFmtId="0" fontId="7" fillId="0" borderId="0" xfId="0" applyFont="1" applyAlignment="1">
      <alignment horizontal="center" vertical="top"/>
    </xf>
    <xf numFmtId="165" fontId="6" fillId="0" borderId="0" xfId="44" applyNumberFormat="1" applyFont="1" applyAlignment="1">
      <alignment vertical="top"/>
    </xf>
    <xf numFmtId="165" fontId="10" fillId="0" borderId="0" xfId="44" applyNumberFormat="1" applyFont="1" applyAlignment="1">
      <alignment horizontal="center" vertical="top"/>
    </xf>
    <xf numFmtId="165" fontId="3" fillId="0" borderId="0" xfId="44" applyNumberFormat="1" applyFont="1" applyAlignment="1">
      <alignment vertical="top"/>
    </xf>
    <xf numFmtId="44" fontId="3" fillId="0" borderId="0" xfId="44" applyNumberFormat="1" applyFont="1" applyAlignment="1">
      <alignment vertical="top"/>
    </xf>
    <xf numFmtId="165" fontId="3" fillId="0" borderId="0" xfId="44" applyNumberFormat="1" applyFont="1" applyAlignment="1">
      <alignment horizontal="center" vertical="top"/>
    </xf>
    <xf numFmtId="9" fontId="6" fillId="0" borderId="0" xfId="57" applyFont="1" applyAlignment="1">
      <alignment vertical="top"/>
    </xf>
    <xf numFmtId="165" fontId="0" fillId="0" borderId="0" xfId="0" applyNumberFormat="1" applyAlignment="1">
      <alignment horizontal="center" vertical="top"/>
    </xf>
    <xf numFmtId="0" fontId="6" fillId="0" borderId="0" xfId="0" applyFont="1" applyAlignment="1">
      <alignment vertical="top"/>
    </xf>
    <xf numFmtId="165" fontId="10" fillId="0" borderId="0" xfId="44" applyNumberFormat="1" applyFont="1" applyAlignment="1">
      <alignment vertical="top"/>
    </xf>
    <xf numFmtId="0" fontId="0" fillId="0" borderId="0" xfId="0" applyAlignment="1">
      <alignment horizontal="left" vertical="top" wrapText="1"/>
    </xf>
    <xf numFmtId="9" fontId="10" fillId="0" borderId="0" xfId="57" applyFont="1" applyAlignment="1">
      <alignment horizontal="center" vertical="top"/>
    </xf>
    <xf numFmtId="0" fontId="7" fillId="0" borderId="12" xfId="0" applyFont="1" applyBorder="1" applyAlignment="1" quotePrefix="1">
      <alignment horizontal="left" vertical="top"/>
    </xf>
    <xf numFmtId="0" fontId="7" fillId="0" borderId="0" xfId="0" applyFont="1" applyAlignment="1" quotePrefix="1">
      <alignment horizontal="left" vertical="top"/>
    </xf>
    <xf numFmtId="0" fontId="3" fillId="0" borderId="0" xfId="0" applyFont="1" applyAlignment="1">
      <alignment horizontal="center" vertical="top"/>
    </xf>
    <xf numFmtId="44" fontId="6" fillId="0" borderId="0" xfId="44" applyFont="1" applyAlignment="1">
      <alignment vertical="top"/>
    </xf>
    <xf numFmtId="165" fontId="3" fillId="0" borderId="0" xfId="0" applyNumberFormat="1" applyFont="1" applyAlignment="1">
      <alignment horizontal="center" vertical="top"/>
    </xf>
    <xf numFmtId="0" fontId="1" fillId="34" borderId="0" xfId="0" applyFont="1" applyFill="1" applyAlignment="1">
      <alignment vertical="top" wrapText="1"/>
    </xf>
    <xf numFmtId="165" fontId="6" fillId="0" borderId="0" xfId="44" applyNumberFormat="1" applyFont="1" applyAlignment="1">
      <alignment horizontal="center" vertical="top"/>
    </xf>
    <xf numFmtId="0" fontId="14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65" fontId="3" fillId="0" borderId="0" xfId="0" applyNumberFormat="1" applyFont="1" applyFill="1" applyAlignment="1">
      <alignment/>
    </xf>
    <xf numFmtId="9" fontId="3" fillId="0" borderId="0" xfId="57" applyFont="1" applyFill="1" applyAlignment="1">
      <alignment/>
    </xf>
    <xf numFmtId="165" fontId="3" fillId="0" borderId="0" xfId="44" applyNumberFormat="1" applyFont="1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174" fontId="6" fillId="0" borderId="0" xfId="42" applyNumberFormat="1" applyFont="1" applyAlignment="1">
      <alignment horizontal="center" vertical="top"/>
    </xf>
    <xf numFmtId="9" fontId="7" fillId="0" borderId="0" xfId="57" applyFont="1" applyAlignment="1">
      <alignment vertical="top"/>
    </xf>
    <xf numFmtId="0" fontId="0" fillId="0" borderId="0" xfId="0" applyAlignment="1">
      <alignment horizontal="center"/>
    </xf>
    <xf numFmtId="165" fontId="3" fillId="35" borderId="15" xfId="0" applyNumberFormat="1" applyFont="1" applyFill="1" applyBorder="1" applyAlignment="1">
      <alignment vertical="top"/>
    </xf>
    <xf numFmtId="165" fontId="3" fillId="0" borderId="0" xfId="0" applyNumberFormat="1" applyFont="1" applyFill="1" applyBorder="1" applyAlignment="1">
      <alignment vertical="top"/>
    </xf>
    <xf numFmtId="0" fontId="15" fillId="0" borderId="0" xfId="0" applyFont="1" applyFill="1" applyBorder="1" applyAlignment="1">
      <alignment/>
    </xf>
    <xf numFmtId="0" fontId="15" fillId="0" borderId="0" xfId="0" applyFont="1" applyAlignment="1" quotePrefix="1">
      <alignment horizontal="center"/>
    </xf>
    <xf numFmtId="0" fontId="0" fillId="36" borderId="0" xfId="0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0" fillId="0" borderId="0" xfId="0" applyFont="1" applyAlignment="1">
      <alignment horizontal="center"/>
    </xf>
    <xf numFmtId="0" fontId="13" fillId="0" borderId="0" xfId="0" applyFont="1" applyAlignment="1" quotePrefix="1">
      <alignment horizontal="left" vertical="top" wrapText="1"/>
    </xf>
    <xf numFmtId="0" fontId="1" fillId="0" borderId="0" xfId="0" applyFont="1" applyAlignment="1" quotePrefix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65" fontId="8" fillId="0" borderId="12" xfId="44" applyNumberFormat="1" applyFont="1" applyBorder="1" applyAlignment="1">
      <alignment horizontal="center" vertical="top"/>
    </xf>
    <xf numFmtId="165" fontId="8" fillId="0" borderId="14" xfId="44" applyNumberFormat="1" applyFont="1" applyBorder="1" applyAlignment="1">
      <alignment horizontal="center" vertical="top"/>
    </xf>
    <xf numFmtId="0" fontId="9" fillId="33" borderId="12" xfId="0" applyFont="1" applyFill="1" applyBorder="1" applyAlignment="1">
      <alignment horizontal="center" vertical="top"/>
    </xf>
    <xf numFmtId="0" fontId="9" fillId="33" borderId="14" xfId="0" applyFont="1" applyFill="1" applyBorder="1" applyAlignment="1">
      <alignment horizontal="center" vertical="top"/>
    </xf>
    <xf numFmtId="165" fontId="8" fillId="0" borderId="13" xfId="44" applyNumberFormat="1" applyFont="1" applyBorder="1" applyAlignment="1">
      <alignment horizontal="center" vertical="top"/>
    </xf>
    <xf numFmtId="0" fontId="9" fillId="33" borderId="13" xfId="0" applyFont="1" applyFill="1" applyBorder="1" applyAlignment="1">
      <alignment horizontal="center" vertical="top"/>
    </xf>
    <xf numFmtId="0" fontId="14" fillId="33" borderId="12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14" fillId="33" borderId="14" xfId="0" applyFont="1" applyFill="1" applyBorder="1" applyAlignment="1">
      <alignment horizontal="center"/>
    </xf>
    <xf numFmtId="165" fontId="8" fillId="0" borderId="12" xfId="44" applyNumberFormat="1" applyFont="1" applyBorder="1" applyAlignment="1" quotePrefix="1">
      <alignment horizontal="center" vertical="top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9"/>
  <sheetViews>
    <sheetView zoomScalePageLayoutView="0" workbookViewId="0" topLeftCell="A1">
      <selection activeCell="B15" sqref="B15"/>
    </sheetView>
  </sheetViews>
  <sheetFormatPr defaultColWidth="9.140625" defaultRowHeight="12.75"/>
  <cols>
    <col min="2" max="2" width="31.140625" style="0" customWidth="1"/>
    <col min="3" max="3" width="16.00390625" style="0" bestFit="1" customWidth="1"/>
    <col min="4" max="4" width="11.140625" style="0" bestFit="1" customWidth="1"/>
    <col min="5" max="5" width="15.57421875" style="0" bestFit="1" customWidth="1"/>
    <col min="6" max="6" width="18.7109375" style="0" bestFit="1" customWidth="1"/>
    <col min="7" max="7" width="18.8515625" style="0" bestFit="1" customWidth="1"/>
    <col min="8" max="8" width="30.421875" style="0" bestFit="1" customWidth="1"/>
  </cols>
  <sheetData>
    <row r="3" spans="2:9" ht="12.75">
      <c r="B3" t="s">
        <v>66</v>
      </c>
      <c r="C3" t="s">
        <v>66</v>
      </c>
      <c r="D3" t="s">
        <v>67</v>
      </c>
      <c r="E3" t="s">
        <v>54</v>
      </c>
      <c r="F3" t="s">
        <v>72</v>
      </c>
      <c r="G3" t="s">
        <v>69</v>
      </c>
      <c r="H3" t="s">
        <v>73</v>
      </c>
      <c r="I3" t="s">
        <v>71</v>
      </c>
    </row>
    <row r="4" ht="12.75">
      <c r="B4" t="s">
        <v>67</v>
      </c>
    </row>
    <row r="5" ht="12.75">
      <c r="B5" t="s">
        <v>54</v>
      </c>
    </row>
    <row r="6" ht="12.75">
      <c r="B6" t="s">
        <v>68</v>
      </c>
    </row>
    <row r="7" ht="12.75">
      <c r="B7" t="s">
        <v>69</v>
      </c>
    </row>
    <row r="8" ht="12.75">
      <c r="B8" t="s">
        <v>70</v>
      </c>
    </row>
    <row r="9" ht="12.75">
      <c r="B9" t="s">
        <v>71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T40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16.00390625" style="0" customWidth="1"/>
    <col min="2" max="2" width="40.7109375" style="0" bestFit="1" customWidth="1"/>
    <col min="3" max="3" width="21.421875" style="0" bestFit="1" customWidth="1"/>
    <col min="4" max="4" width="15.140625" style="0" bestFit="1" customWidth="1"/>
    <col min="5" max="5" width="14.00390625" style="0" bestFit="1" customWidth="1"/>
    <col min="6" max="8" width="23.8515625" style="0" customWidth="1"/>
    <col min="9" max="9" width="16.7109375" style="0" customWidth="1"/>
    <col min="10" max="10" width="14.00390625" style="20" customWidth="1"/>
    <col min="11" max="11" width="61.28125" style="21" customWidth="1"/>
    <col min="12" max="14" width="25.57421875" style="22" customWidth="1"/>
    <col min="15" max="15" width="14.7109375" style="22" customWidth="1"/>
    <col min="16" max="16" width="11.57421875" style="22" bestFit="1" customWidth="1"/>
    <col min="17" max="17" width="41.28125" style="21" customWidth="1"/>
    <col min="18" max="19" width="12.00390625" style="23" customWidth="1"/>
    <col min="20" max="20" width="13.00390625" style="23" customWidth="1"/>
    <col min="21" max="23" width="20.140625" style="0" customWidth="1"/>
  </cols>
  <sheetData>
    <row r="1" spans="2:5" ht="18.75" thickBot="1">
      <c r="B1" s="75" t="s">
        <v>63</v>
      </c>
      <c r="C1" s="76"/>
      <c r="D1" s="76"/>
      <c r="E1" s="77"/>
    </row>
    <row r="2" spans="6:20" ht="18.75" thickBot="1">
      <c r="F2" s="49"/>
      <c r="G2" s="49"/>
      <c r="H2" s="49"/>
      <c r="J2" s="71" t="s">
        <v>25</v>
      </c>
      <c r="K2" s="72"/>
      <c r="P2" s="71" t="s">
        <v>26</v>
      </c>
      <c r="Q2" s="74"/>
      <c r="R2" s="74"/>
      <c r="S2" s="74"/>
      <c r="T2" s="74"/>
    </row>
    <row r="3" spans="2:8" ht="15.75" thickBot="1">
      <c r="B3" s="66" t="s">
        <v>81</v>
      </c>
      <c r="C3" s="64">
        <v>150</v>
      </c>
      <c r="D3" s="68" t="s">
        <v>78</v>
      </c>
      <c r="F3" s="14"/>
      <c r="G3" s="14"/>
      <c r="H3" s="14"/>
    </row>
    <row r="4" spans="2:20" ht="16.5" thickBot="1">
      <c r="B4" s="67" t="s">
        <v>80</v>
      </c>
      <c r="C4" s="64">
        <v>25</v>
      </c>
      <c r="D4" s="68" t="s">
        <v>79</v>
      </c>
      <c r="F4" s="50"/>
      <c r="G4" s="50"/>
      <c r="H4" s="50"/>
      <c r="J4" s="78" t="s">
        <v>29</v>
      </c>
      <c r="K4" s="70"/>
      <c r="P4" s="24" t="s">
        <v>27</v>
      </c>
      <c r="Q4" s="25"/>
      <c r="R4" s="26">
        <f>SUM(R6:R9)</f>
        <v>119425</v>
      </c>
      <c r="S4" s="26">
        <f>SUM(S6:S9)</f>
        <v>34425</v>
      </c>
      <c r="T4" s="27">
        <f>SUM(T6:T9)</f>
        <v>34425</v>
      </c>
    </row>
    <row r="5" spans="2:20" ht="15">
      <c r="B5" s="66" t="s">
        <v>82</v>
      </c>
      <c r="F5" s="51"/>
      <c r="G5" s="51"/>
      <c r="H5" s="51"/>
      <c r="J5" s="28">
        <f>COUNT(Stores!B5:B2005)</f>
        <v>150</v>
      </c>
      <c r="K5" s="29" t="s">
        <v>10</v>
      </c>
      <c r="R5" s="30" t="s">
        <v>32</v>
      </c>
      <c r="S5" s="30" t="s">
        <v>33</v>
      </c>
      <c r="T5" s="30" t="s">
        <v>34</v>
      </c>
    </row>
    <row r="6" spans="6:18" ht="15">
      <c r="F6" s="52"/>
      <c r="G6" s="52"/>
      <c r="H6" s="52"/>
      <c r="J6" s="55">
        <v>12</v>
      </c>
      <c r="K6" s="21" t="s">
        <v>12</v>
      </c>
      <c r="Q6" s="29" t="s">
        <v>39</v>
      </c>
      <c r="R6" s="32">
        <v>75000</v>
      </c>
    </row>
    <row r="7" spans="3:20" ht="15">
      <c r="C7" s="13" t="s">
        <v>32</v>
      </c>
      <c r="D7" s="13" t="s">
        <v>33</v>
      </c>
      <c r="E7" s="13" t="s">
        <v>34</v>
      </c>
      <c r="F7" s="53"/>
      <c r="G7" s="53"/>
      <c r="H7" s="53"/>
      <c r="J7" s="33">
        <f>SUM(Stores!H5:H2005)</f>
        <v>25812397</v>
      </c>
      <c r="K7" s="21" t="s">
        <v>9</v>
      </c>
      <c r="P7" s="34">
        <v>0.5</v>
      </c>
      <c r="Q7" s="29" t="s">
        <v>28</v>
      </c>
      <c r="R7" s="35">
        <f>ProductCount*StoreCount*P7</f>
        <v>19425</v>
      </c>
      <c r="S7" s="35">
        <f>$R7</f>
        <v>19425</v>
      </c>
      <c r="T7" s="35">
        <f>$R7</f>
        <v>19425</v>
      </c>
    </row>
    <row r="8" spans="2:20" ht="15">
      <c r="B8" s="17" t="s">
        <v>62</v>
      </c>
      <c r="C8" s="15">
        <f>$L$34</f>
        <v>10830988.349999998</v>
      </c>
      <c r="D8" s="15">
        <f>$L$34</f>
        <v>10830988.349999998</v>
      </c>
      <c r="E8" s="15">
        <f>$L$34</f>
        <v>10830988.349999998</v>
      </c>
      <c r="F8" s="51"/>
      <c r="G8" s="51"/>
      <c r="H8" s="51"/>
      <c r="J8" s="36">
        <v>0.7</v>
      </c>
      <c r="K8" s="29" t="s">
        <v>24</v>
      </c>
      <c r="Q8" s="29" t="s">
        <v>31</v>
      </c>
      <c r="R8" s="32">
        <v>10000</v>
      </c>
      <c r="S8" s="35">
        <f>$R8</f>
        <v>10000</v>
      </c>
      <c r="T8" s="35">
        <f>$R8</f>
        <v>10000</v>
      </c>
    </row>
    <row r="9" spans="2:20" ht="29.25" thickBot="1">
      <c r="B9" s="65" t="s">
        <v>83</v>
      </c>
      <c r="C9" s="16">
        <f>$J$23/$J$13</f>
        <v>0.3787891338846514</v>
      </c>
      <c r="D9" s="16"/>
      <c r="E9" s="16"/>
      <c r="F9" s="54"/>
      <c r="G9" s="54"/>
      <c r="H9" s="54"/>
      <c r="J9" s="31"/>
      <c r="Q9" s="29" t="s">
        <v>64</v>
      </c>
      <c r="R9" s="32">
        <v>15000</v>
      </c>
      <c r="S9" s="35">
        <f>$R$9/3</f>
        <v>5000</v>
      </c>
      <c r="T9" s="35">
        <f>$R$9/3</f>
        <v>5000</v>
      </c>
    </row>
    <row r="10" spans="2:20" ht="16.5" thickBot="1">
      <c r="B10" s="18" t="s">
        <v>60</v>
      </c>
      <c r="C10" s="15">
        <f>C8</f>
        <v>10830988.349999998</v>
      </c>
      <c r="D10" s="11">
        <f>D8+(D8*(1+D9))</f>
        <v>21661976.699999996</v>
      </c>
      <c r="E10" s="11">
        <f>E8+D8+(E8*(1+E9))</f>
        <v>32492965.049999993</v>
      </c>
      <c r="J10" s="78" t="s">
        <v>30</v>
      </c>
      <c r="K10" s="70"/>
      <c r="Q10" s="29"/>
      <c r="R10" s="32"/>
      <c r="S10" s="37"/>
      <c r="T10" s="37"/>
    </row>
    <row r="11" spans="2:11" ht="15.75" thickBot="1">
      <c r="B11" s="18" t="s">
        <v>61</v>
      </c>
      <c r="C11" s="15">
        <f>R4+R12+R17+R31</f>
        <v>264937.5</v>
      </c>
      <c r="D11" s="15">
        <f>S4+S12+S17+S31</f>
        <v>278325</v>
      </c>
      <c r="E11" s="15">
        <f>T4+T12+T17+T31</f>
        <v>397712.5</v>
      </c>
      <c r="J11" s="28">
        <f>COUNT(Products!B5:B2005)</f>
        <v>259</v>
      </c>
      <c r="K11" s="29" t="s">
        <v>11</v>
      </c>
    </row>
    <row r="12" spans="2:20" ht="15.75" thickBot="1">
      <c r="B12" s="18" t="s">
        <v>59</v>
      </c>
      <c r="C12" s="19" t="str">
        <f>FIXED((C10/C11),0,TRUE)&amp;" : 1"</f>
        <v>41 : 1</v>
      </c>
      <c r="D12" s="19" t="str">
        <f>FIXED((D10/D11),0,TRUE)&amp;" : 1"</f>
        <v>78 : 1</v>
      </c>
      <c r="E12" s="19" t="str">
        <f>FIXED((E10/E11),0,TRUE)&amp;" : 1"</f>
        <v>82 : 1</v>
      </c>
      <c r="J12" s="38">
        <v>12</v>
      </c>
      <c r="K12" s="21" t="s">
        <v>13</v>
      </c>
      <c r="P12" s="24" t="s">
        <v>35</v>
      </c>
      <c r="Q12" s="25"/>
      <c r="R12" s="26">
        <f>R15</f>
        <v>20000</v>
      </c>
      <c r="S12" s="26">
        <f>S15</f>
        <v>4000</v>
      </c>
      <c r="T12" s="27">
        <f>T15</f>
        <v>4000</v>
      </c>
    </row>
    <row r="13" spans="10:17" ht="25.5">
      <c r="J13" s="33">
        <f>SUM(Products!G5:G2005)</f>
        <v>28593714.5</v>
      </c>
      <c r="K13" s="29" t="s">
        <v>17</v>
      </c>
      <c r="P13" s="39">
        <v>80000</v>
      </c>
      <c r="Q13" s="29" t="s">
        <v>36</v>
      </c>
    </row>
    <row r="14" spans="10:20" ht="15">
      <c r="J14" s="36">
        <v>0.7</v>
      </c>
      <c r="K14" s="29" t="s">
        <v>24</v>
      </c>
      <c r="Q14" s="40" t="s">
        <v>37</v>
      </c>
      <c r="R14" s="41">
        <v>0.25</v>
      </c>
      <c r="S14" s="41">
        <v>0.05</v>
      </c>
      <c r="T14" s="41">
        <v>0.05</v>
      </c>
    </row>
    <row r="15" spans="2:20" ht="15.75">
      <c r="B15" s="60" t="s">
        <v>74</v>
      </c>
      <c r="C15" s="61" t="s">
        <v>76</v>
      </c>
      <c r="Q15" s="21" t="s">
        <v>38</v>
      </c>
      <c r="R15" s="35">
        <f>$P$13*R14</f>
        <v>20000</v>
      </c>
      <c r="S15" s="35">
        <f>$P$13*S14</f>
        <v>4000</v>
      </c>
      <c r="T15" s="35">
        <f>$P$13*T14</f>
        <v>4000</v>
      </c>
    </row>
    <row r="16" spans="2:3" ht="15.75" thickBot="1">
      <c r="B16" s="62" t="s">
        <v>66</v>
      </c>
      <c r="C16" s="57">
        <v>1</v>
      </c>
    </row>
    <row r="17" spans="2:20" ht="16.5" thickBot="1">
      <c r="B17" s="62" t="s">
        <v>67</v>
      </c>
      <c r="C17" s="57">
        <v>1</v>
      </c>
      <c r="J17" s="69" t="s">
        <v>65</v>
      </c>
      <c r="K17" s="70"/>
      <c r="P17" s="42" t="s">
        <v>40</v>
      </c>
      <c r="Q17" s="25"/>
      <c r="R17" s="26">
        <f>SUM(R20:R25)</f>
        <v>117525</v>
      </c>
      <c r="S17" s="26">
        <f>SUM(S20:S25)</f>
        <v>233925</v>
      </c>
      <c r="T17" s="27">
        <f>SUM(T20:T25)</f>
        <v>350325</v>
      </c>
    </row>
    <row r="18" spans="2:20" ht="25.5">
      <c r="B18" s="21" t="s">
        <v>54</v>
      </c>
      <c r="C18" s="57">
        <v>1</v>
      </c>
      <c r="J18" s="36">
        <v>0.3</v>
      </c>
      <c r="K18" s="21" t="s">
        <v>16</v>
      </c>
      <c r="P18" s="43"/>
      <c r="Q18" s="29" t="s">
        <v>43</v>
      </c>
      <c r="R18" s="44">
        <f>NumberOfProducts</f>
        <v>150</v>
      </c>
      <c r="S18" s="44">
        <f>NumberOfProducts</f>
        <v>150</v>
      </c>
      <c r="T18" s="44">
        <f>NumberOfProducts</f>
        <v>150</v>
      </c>
    </row>
    <row r="19" spans="2:20" ht="15">
      <c r="B19" s="62" t="s">
        <v>68</v>
      </c>
      <c r="C19" s="57">
        <v>1</v>
      </c>
      <c r="J19" s="38">
        <f>NumberOfProducts</f>
        <v>150</v>
      </c>
      <c r="K19" s="29" t="s">
        <v>19</v>
      </c>
      <c r="P19" s="43"/>
      <c r="Q19" s="40" t="s">
        <v>51</v>
      </c>
      <c r="R19" s="44">
        <f>R18</f>
        <v>150</v>
      </c>
      <c r="S19" s="44">
        <f>SUM(R18:S18)</f>
        <v>300</v>
      </c>
      <c r="T19" s="44">
        <f>SUM(R18:T18)</f>
        <v>450</v>
      </c>
    </row>
    <row r="20" spans="2:20" ht="25.5">
      <c r="B20" s="21" t="s">
        <v>69</v>
      </c>
      <c r="C20" s="57">
        <v>1</v>
      </c>
      <c r="J20" s="38">
        <f>NumberOfStores</f>
        <v>25</v>
      </c>
      <c r="K20" s="29" t="s">
        <v>18</v>
      </c>
      <c r="P20" s="45">
        <v>7.5</v>
      </c>
      <c r="Q20" s="29" t="s">
        <v>44</v>
      </c>
      <c r="R20" s="46">
        <f>IF(ProductAccuracy=1,R$18*$P$20,0)</f>
        <v>1125</v>
      </c>
      <c r="S20" s="46">
        <f>IF(ProductAccuracy=1,S$18*$P$20,0)</f>
        <v>1125</v>
      </c>
      <c r="T20" s="46">
        <f>IF(ProductAccuracy=1,T$18*$P$20,0)</f>
        <v>1125</v>
      </c>
    </row>
    <row r="21" spans="2:20" ht="25.5">
      <c r="B21" s="21" t="s">
        <v>70</v>
      </c>
      <c r="C21" s="57">
        <v>1</v>
      </c>
      <c r="J21" s="33">
        <f>Products!J2</f>
        <v>5420603.369999999</v>
      </c>
      <c r="K21" s="21" t="s">
        <v>21</v>
      </c>
      <c r="P21" s="45">
        <v>6</v>
      </c>
      <c r="Q21" s="40" t="s">
        <v>45</v>
      </c>
      <c r="R21" s="46">
        <f>IF(ProductAccuracy=1,R19*P21,0)</f>
        <v>900</v>
      </c>
      <c r="S21" s="46">
        <f>IF(ProductAccuracy=1,S19*P21,0)</f>
        <v>1800</v>
      </c>
      <c r="T21" s="46">
        <f>IF(ProductAccuracy=1,T19*P21,0)</f>
        <v>2700</v>
      </c>
    </row>
    <row r="22" spans="2:20" ht="25.5">
      <c r="B22" s="62" t="s">
        <v>71</v>
      </c>
      <c r="C22" s="57">
        <v>1</v>
      </c>
      <c r="J22" s="33">
        <f>Stores!K2</f>
        <v>5410384.9799999995</v>
      </c>
      <c r="K22" s="21" t="s">
        <v>22</v>
      </c>
      <c r="P22" s="45">
        <f>14/6</f>
        <v>2.3333333333333335</v>
      </c>
      <c r="Q22" s="29" t="s">
        <v>52</v>
      </c>
      <c r="R22" s="46">
        <f>IF(PIAccuracy=1,R19*$P$22*StoreCount,0)</f>
        <v>52500</v>
      </c>
      <c r="S22" s="46">
        <f>IF(PIAccuracy=1,S19*$P$22*StoreCount,0)</f>
        <v>105000</v>
      </c>
      <c r="T22" s="46">
        <f>IF(PIAccuracy=1,T19*$P$22*StoreCount,0)</f>
        <v>157500</v>
      </c>
    </row>
    <row r="23" spans="10:17" ht="15">
      <c r="J23" s="59">
        <f>J21+J22</f>
        <v>10830988.349999998</v>
      </c>
      <c r="K23" s="21" t="s">
        <v>23</v>
      </c>
      <c r="P23" s="36">
        <v>0.1</v>
      </c>
      <c r="Q23" s="29" t="s">
        <v>49</v>
      </c>
    </row>
    <row r="24" spans="16:17" ht="15.75" thickBot="1">
      <c r="P24" s="38">
        <v>12</v>
      </c>
      <c r="Q24" s="21" t="s">
        <v>48</v>
      </c>
    </row>
    <row r="25" spans="10:20" ht="16.5" thickBot="1">
      <c r="J25" s="69" t="s">
        <v>20</v>
      </c>
      <c r="K25" s="73"/>
      <c r="L25" s="70"/>
      <c r="Q25" s="21" t="s">
        <v>50</v>
      </c>
      <c r="R25" s="46">
        <f>IF(PIAccuracy=1,R19*$P$22*$P$23*$P$24*StoreCount,0)</f>
        <v>63000</v>
      </c>
      <c r="S25" s="46">
        <f>IF(PIAccuracy=1,S19*$P$22*$P$23*$P$24*StoreCount,0)</f>
        <v>126000</v>
      </c>
      <c r="T25" s="46">
        <f>IF(PIAccuracy=1,T19*$P$22*$P$23*$P$24*StoreCount,0)</f>
        <v>189000</v>
      </c>
    </row>
    <row r="26" spans="10:17" ht="15">
      <c r="J26" s="56">
        <v>0.08</v>
      </c>
      <c r="K26" s="21" t="s">
        <v>66</v>
      </c>
      <c r="L26" s="33">
        <f>IF(ProductAccuracy=1,$J26*$J$23,0)</f>
        <v>866479.0679999999</v>
      </c>
      <c r="Q26" s="47" t="s">
        <v>53</v>
      </c>
    </row>
    <row r="27" spans="10:17" ht="15">
      <c r="J27" s="56">
        <v>0.19</v>
      </c>
      <c r="K27" s="21" t="s">
        <v>67</v>
      </c>
      <c r="L27" s="33">
        <f>IF(PIAccuracy=1,$J27*$J$23,0)</f>
        <v>2057887.7864999997</v>
      </c>
      <c r="Q27" s="63"/>
    </row>
    <row r="28" spans="10:17" ht="15">
      <c r="J28" s="56">
        <v>0.08</v>
      </c>
      <c r="K28" s="21" t="s">
        <v>54</v>
      </c>
      <c r="L28" s="33">
        <f>IF(POGCompliance=1,$J28*$J$23,0)</f>
        <v>866479.0679999999</v>
      </c>
      <c r="Q28" s="47" t="s">
        <v>54</v>
      </c>
    </row>
    <row r="29" spans="10:17" ht="15">
      <c r="J29" s="56">
        <v>0.2</v>
      </c>
      <c r="K29" s="21" t="s">
        <v>68</v>
      </c>
      <c r="L29" s="33">
        <f>IF(DemandBasedPOG=1,$J29*$J$23,0)</f>
        <v>2166197.6699999995</v>
      </c>
      <c r="Q29" s="63"/>
    </row>
    <row r="30" spans="10:12" ht="15.75" thickBot="1">
      <c r="J30" s="56">
        <v>0.17</v>
      </c>
      <c r="K30" s="21" t="s">
        <v>69</v>
      </c>
      <c r="L30" s="33">
        <f>IF(Forecasting=1,$J30*$J$23,0)</f>
        <v>1841268.0194999997</v>
      </c>
    </row>
    <row r="31" spans="10:20" ht="15.75" thickBot="1">
      <c r="J31" s="56">
        <v>0.18</v>
      </c>
      <c r="K31" s="21" t="s">
        <v>70</v>
      </c>
      <c r="L31" s="33">
        <f>IF(SellDown=1,$J31*$J$23,0)</f>
        <v>1949577.9029999995</v>
      </c>
      <c r="P31" s="42" t="s">
        <v>41</v>
      </c>
      <c r="Q31" s="25"/>
      <c r="R31" s="26">
        <f>R36+R37+R38</f>
        <v>7987.5</v>
      </c>
      <c r="S31" s="26">
        <f>S36+S37+S38</f>
        <v>5975</v>
      </c>
      <c r="T31" s="27">
        <f>T36+T37+T38</f>
        <v>8962.5</v>
      </c>
    </row>
    <row r="32" spans="10:20" ht="15">
      <c r="J32" s="56">
        <v>0.1</v>
      </c>
      <c r="K32" s="21" t="s">
        <v>71</v>
      </c>
      <c r="L32" s="33">
        <f>IF(ItemManagement=1,$J32*$J$23,0)</f>
        <v>1083098.8349999997</v>
      </c>
      <c r="Q32" s="21" t="s">
        <v>55</v>
      </c>
      <c r="R32" s="44">
        <f>NumberOfStores</f>
        <v>25</v>
      </c>
      <c r="S32" s="44">
        <f>R32</f>
        <v>25</v>
      </c>
      <c r="T32" s="44">
        <f>R32</f>
        <v>25</v>
      </c>
    </row>
    <row r="33" spans="10:20" ht="15.75" thickBot="1">
      <c r="J33" s="56"/>
      <c r="Q33" s="21" t="s">
        <v>56</v>
      </c>
      <c r="R33" s="44">
        <f>R32</f>
        <v>25</v>
      </c>
      <c r="S33" s="44">
        <f>SUM(R32:S32)</f>
        <v>50</v>
      </c>
      <c r="T33" s="44">
        <f>SUM(R32:T32)</f>
        <v>75</v>
      </c>
    </row>
    <row r="34" spans="10:20" ht="15.75" thickBot="1">
      <c r="J34" s="56">
        <f>SUM(J26:J33)</f>
        <v>1.0000000000000002</v>
      </c>
      <c r="K34" s="21" t="s">
        <v>75</v>
      </c>
      <c r="L34" s="58">
        <f>SUM(L26:L33)</f>
        <v>10830988.349999998</v>
      </c>
      <c r="P34" s="36">
        <v>0.35</v>
      </c>
      <c r="Q34" s="29" t="s">
        <v>47</v>
      </c>
      <c r="R34" s="44">
        <f>R19*$P$34</f>
        <v>52.5</v>
      </c>
      <c r="S34" s="44">
        <f>S19*$P$34</f>
        <v>105</v>
      </c>
      <c r="T34" s="44">
        <f>T19*$P$34</f>
        <v>157.5</v>
      </c>
    </row>
    <row r="35" spans="16:20" ht="15">
      <c r="P35" s="36"/>
      <c r="Q35" s="29" t="s">
        <v>46</v>
      </c>
      <c r="R35" s="44">
        <f>R19-R34</f>
        <v>97.5</v>
      </c>
      <c r="S35" s="44">
        <f>S19-S34</f>
        <v>195</v>
      </c>
      <c r="T35" s="44">
        <f>T19-T34</f>
        <v>292.5</v>
      </c>
    </row>
    <row r="36" spans="16:20" ht="25.5">
      <c r="P36" s="45">
        <f>20/4</f>
        <v>5</v>
      </c>
      <c r="Q36" s="40" t="s">
        <v>42</v>
      </c>
      <c r="R36" s="46">
        <f>IF(DemandBasedPOG=1,R35*$P$36,0)</f>
        <v>487.5</v>
      </c>
      <c r="S36" s="46">
        <f>IF(DemandBasedPOG=1,S35*$P$36,0)</f>
        <v>975</v>
      </c>
      <c r="T36" s="46">
        <f>IF(DemandBasedPOG=1,T35*$P$36,0)</f>
        <v>1462.5</v>
      </c>
    </row>
    <row r="37" spans="16:18" ht="25.5">
      <c r="P37" s="31">
        <v>5000</v>
      </c>
      <c r="Q37" s="29" t="s">
        <v>57</v>
      </c>
      <c r="R37" s="48">
        <f>IF(ItemManagement=1,P37,0)</f>
        <v>5000</v>
      </c>
    </row>
    <row r="38" spans="16:20" ht="25.5">
      <c r="P38" s="45">
        <v>100</v>
      </c>
      <c r="Q38" s="29" t="s">
        <v>58</v>
      </c>
      <c r="R38" s="46">
        <f>IF(ItemManagement=1,$P$38*R33,0)</f>
        <v>2500</v>
      </c>
      <c r="S38" s="46">
        <f>IF(ItemManagement=1,$P$38*S33,0)</f>
        <v>5000</v>
      </c>
      <c r="T38" s="46">
        <f>IF(ItemManagement=1,$P$38*T33,0)</f>
        <v>7500</v>
      </c>
    </row>
    <row r="40" ht="15">
      <c r="Q40" s="47" t="s">
        <v>77</v>
      </c>
    </row>
  </sheetData>
  <sheetProtection/>
  <mergeCells count="7">
    <mergeCell ref="J17:K17"/>
    <mergeCell ref="J2:K2"/>
    <mergeCell ref="J25:L25"/>
    <mergeCell ref="P2:T2"/>
    <mergeCell ref="B1:E1"/>
    <mergeCell ref="J10:K10"/>
    <mergeCell ref="J4:K4"/>
  </mergeCells>
  <printOptions/>
  <pageMargins left="0.75" right="0.75" top="1" bottom="1" header="0.5" footer="0.5"/>
  <pageSetup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3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3.8515625" style="0" customWidth="1"/>
    <col min="2" max="2" width="11.7109375" style="0" customWidth="1"/>
    <col min="3" max="6" width="15.28125" style="0" customWidth="1"/>
    <col min="7" max="7" width="14.00390625" style="0" bestFit="1" customWidth="1"/>
    <col min="8" max="8" width="12.28125" style="0" bestFit="1" customWidth="1"/>
    <col min="9" max="9" width="15.8515625" style="0" customWidth="1"/>
    <col min="10" max="10" width="17.00390625" style="0" customWidth="1"/>
  </cols>
  <sheetData>
    <row r="1" spans="2:11" ht="19.5" thickBot="1">
      <c r="B1" s="79" t="s">
        <v>5</v>
      </c>
      <c r="C1" s="80"/>
      <c r="D1" s="80"/>
      <c r="E1" s="80"/>
      <c r="F1" s="80"/>
      <c r="G1" s="80"/>
      <c r="H1" s="80"/>
      <c r="I1" s="80"/>
      <c r="J1" s="80"/>
      <c r="K1" s="81"/>
    </row>
    <row r="2" spans="7:10" ht="15.75">
      <c r="G2" s="4"/>
      <c r="H2" s="9"/>
      <c r="I2" s="9"/>
      <c r="J2" s="10">
        <f>MAX(J5:J2005)</f>
        <v>5420603.369999999</v>
      </c>
    </row>
    <row r="3" spans="7:10" ht="6.75" customHeight="1">
      <c r="G3" s="4"/>
      <c r="H3" s="9"/>
      <c r="I3" s="9"/>
      <c r="J3" s="5"/>
    </row>
    <row r="4" spans="1:11" ht="51">
      <c r="A4" s="1"/>
      <c r="B4" s="1" t="s">
        <v>0</v>
      </c>
      <c r="C4" s="6" t="s">
        <v>14</v>
      </c>
      <c r="D4" s="6" t="s">
        <v>15</v>
      </c>
      <c r="E4" s="6" t="s">
        <v>2</v>
      </c>
      <c r="F4" s="6" t="s">
        <v>1</v>
      </c>
      <c r="G4" s="7" t="s">
        <v>3</v>
      </c>
      <c r="H4" s="7" t="str">
        <f>"Agg Loss Reduced by % Switching ("&amp;ProductLossPercent*100&amp;"%)"</f>
        <v>Agg Loss Reduced by % Switching (70%)</v>
      </c>
      <c r="I4" s="7" t="str">
        <f>"Reduced by overlap with Store Solutions ("&amp;OverlapPercent*100&amp;"%)"</f>
        <v>Reduced by overlap with Store Solutions (30%)</v>
      </c>
      <c r="J4" s="2" t="s">
        <v>4</v>
      </c>
      <c r="K4" s="2" t="s">
        <v>8</v>
      </c>
    </row>
    <row r="5" spans="2:11" ht="12.75">
      <c r="B5">
        <v>1</v>
      </c>
      <c r="C5">
        <v>2357.21</v>
      </c>
      <c r="D5">
        <v>5599.48</v>
      </c>
      <c r="E5">
        <v>10106.19</v>
      </c>
      <c r="F5">
        <v>24006.94</v>
      </c>
      <c r="G5" s="3">
        <f aca="true" t="shared" si="0" ref="G5:G68">C5/WeeksProductData*52*StoreCount</f>
        <v>1532186.5000000002</v>
      </c>
      <c r="H5" s="3">
        <f aca="true" t="shared" si="1" ref="H5:H68">G5*(1-ProductLossPercent)</f>
        <v>459655.9500000001</v>
      </c>
      <c r="I5" s="3">
        <f aca="true" t="shared" si="2" ref="I5:I68">H5*(1-OverlapPercent)</f>
        <v>321759.1650000001</v>
      </c>
      <c r="J5" s="5">
        <f>I5</f>
        <v>321759.1650000001</v>
      </c>
      <c r="K5" s="8">
        <f>J5/$J$2</f>
        <v>0.0593585516292811</v>
      </c>
    </row>
    <row r="6" spans="2:11" ht="12.75">
      <c r="B6">
        <v>2</v>
      </c>
      <c r="C6">
        <v>1079.28</v>
      </c>
      <c r="D6">
        <v>3890.74</v>
      </c>
      <c r="E6">
        <v>4115.3</v>
      </c>
      <c r="F6">
        <v>14835.42</v>
      </c>
      <c r="G6" s="3">
        <f t="shared" si="0"/>
        <v>701532</v>
      </c>
      <c r="H6" s="3">
        <f t="shared" si="1"/>
        <v>210459.60000000003</v>
      </c>
      <c r="I6" s="3">
        <f t="shared" si="2"/>
        <v>147321.72</v>
      </c>
      <c r="J6" s="5">
        <f aca="true" t="shared" si="3" ref="J6:J69">IF(B6&gt;NumberOfProducts,0,J5+I6)</f>
        <v>469080.8850000001</v>
      </c>
      <c r="K6" s="8">
        <f aca="true" t="shared" si="4" ref="K6:K69">J6/$J$2</f>
        <v>0.08653665523585434</v>
      </c>
    </row>
    <row r="7" spans="2:11" ht="12.75">
      <c r="B7">
        <v>3</v>
      </c>
      <c r="C7">
        <v>956.6</v>
      </c>
      <c r="D7">
        <v>2479.49</v>
      </c>
      <c r="E7">
        <v>3403.12</v>
      </c>
      <c r="F7">
        <v>8820.83</v>
      </c>
      <c r="G7" s="3">
        <f t="shared" si="0"/>
        <v>621790</v>
      </c>
      <c r="H7" s="3">
        <f t="shared" si="1"/>
        <v>186537.00000000003</v>
      </c>
      <c r="I7" s="3">
        <f t="shared" si="2"/>
        <v>130575.90000000001</v>
      </c>
      <c r="J7" s="5">
        <f t="shared" si="3"/>
        <v>599656.7850000001</v>
      </c>
      <c r="K7" s="8">
        <f t="shared" si="4"/>
        <v>0.11062546806482176</v>
      </c>
    </row>
    <row r="8" spans="2:11" ht="12.75">
      <c r="B8">
        <v>4</v>
      </c>
      <c r="C8">
        <v>933.42</v>
      </c>
      <c r="D8">
        <v>8619.45</v>
      </c>
      <c r="E8">
        <v>2994.39</v>
      </c>
      <c r="F8">
        <v>27650.99</v>
      </c>
      <c r="G8" s="3">
        <f t="shared" si="0"/>
        <v>606723</v>
      </c>
      <c r="H8" s="3">
        <f t="shared" si="1"/>
        <v>182016.90000000002</v>
      </c>
      <c r="I8" s="3">
        <f t="shared" si="2"/>
        <v>127411.83</v>
      </c>
      <c r="J8" s="5">
        <f t="shared" si="3"/>
        <v>727068.6150000001</v>
      </c>
      <c r="K8" s="8">
        <f t="shared" si="4"/>
        <v>0.1341305691214962</v>
      </c>
    </row>
    <row r="9" spans="2:11" ht="12.75">
      <c r="B9">
        <v>5</v>
      </c>
      <c r="C9">
        <v>909.28</v>
      </c>
      <c r="D9">
        <v>30884.37</v>
      </c>
      <c r="E9">
        <v>3335.54</v>
      </c>
      <c r="F9">
        <v>113294.21</v>
      </c>
      <c r="G9" s="3">
        <f t="shared" si="0"/>
        <v>591032</v>
      </c>
      <c r="H9" s="3">
        <f t="shared" si="1"/>
        <v>177309.60000000003</v>
      </c>
      <c r="I9" s="3">
        <f t="shared" si="2"/>
        <v>124116.72000000002</v>
      </c>
      <c r="J9" s="5">
        <f t="shared" si="3"/>
        <v>851185.3350000001</v>
      </c>
      <c r="K9" s="8">
        <f t="shared" si="4"/>
        <v>0.15702778397527362</v>
      </c>
    </row>
    <row r="10" spans="2:11" ht="12.75">
      <c r="B10">
        <v>6</v>
      </c>
      <c r="C10">
        <v>881.52</v>
      </c>
      <c r="D10">
        <v>2778.99</v>
      </c>
      <c r="E10">
        <v>3950.58</v>
      </c>
      <c r="F10">
        <v>12454.2</v>
      </c>
      <c r="G10" s="3">
        <f t="shared" si="0"/>
        <v>572988</v>
      </c>
      <c r="H10" s="3">
        <f t="shared" si="1"/>
        <v>171896.40000000002</v>
      </c>
      <c r="I10" s="3">
        <f t="shared" si="2"/>
        <v>120327.48000000001</v>
      </c>
      <c r="J10" s="5">
        <f t="shared" si="3"/>
        <v>971512.8150000001</v>
      </c>
      <c r="K10" s="8">
        <f t="shared" si="4"/>
        <v>0.17922595487741805</v>
      </c>
    </row>
    <row r="11" spans="2:11" ht="12.75">
      <c r="B11">
        <v>7</v>
      </c>
      <c r="C11">
        <v>852.85</v>
      </c>
      <c r="D11">
        <v>8289.34</v>
      </c>
      <c r="E11">
        <v>3365.46</v>
      </c>
      <c r="F11">
        <v>32710.89</v>
      </c>
      <c r="G11" s="3">
        <f t="shared" si="0"/>
        <v>554352.5000000001</v>
      </c>
      <c r="H11" s="3">
        <f t="shared" si="1"/>
        <v>166305.75000000006</v>
      </c>
      <c r="I11" s="3">
        <f t="shared" si="2"/>
        <v>116414.02500000004</v>
      </c>
      <c r="J11" s="5">
        <f t="shared" si="3"/>
        <v>1087926.84</v>
      </c>
      <c r="K11" s="8">
        <f t="shared" si="4"/>
        <v>0.20070216648225275</v>
      </c>
    </row>
    <row r="12" spans="2:11" ht="12.75">
      <c r="B12">
        <v>8</v>
      </c>
      <c r="C12">
        <v>841.21</v>
      </c>
      <c r="D12">
        <v>22612.58</v>
      </c>
      <c r="E12">
        <v>2814.05</v>
      </c>
      <c r="F12">
        <v>75644.46</v>
      </c>
      <c r="G12" s="3">
        <f t="shared" si="0"/>
        <v>546786.5000000001</v>
      </c>
      <c r="H12" s="3">
        <f t="shared" si="1"/>
        <v>164035.95000000007</v>
      </c>
      <c r="I12" s="3">
        <f t="shared" si="2"/>
        <v>114825.16500000004</v>
      </c>
      <c r="J12" s="5">
        <f t="shared" si="3"/>
        <v>1202752.0050000001</v>
      </c>
      <c r="K12" s="8">
        <f t="shared" si="4"/>
        <v>0.22188526311601364</v>
      </c>
    </row>
    <row r="13" spans="2:11" ht="12.75">
      <c r="B13">
        <v>9</v>
      </c>
      <c r="C13">
        <v>751.35</v>
      </c>
      <c r="D13">
        <v>6233.15</v>
      </c>
      <c r="E13">
        <v>2755.24</v>
      </c>
      <c r="F13">
        <v>22857.26</v>
      </c>
      <c r="G13" s="3">
        <f t="shared" si="0"/>
        <v>488377.50000000006</v>
      </c>
      <c r="H13" s="3">
        <f t="shared" si="1"/>
        <v>146513.25000000003</v>
      </c>
      <c r="I13" s="3">
        <f t="shared" si="2"/>
        <v>102559.27500000001</v>
      </c>
      <c r="J13" s="5">
        <f t="shared" si="3"/>
        <v>1305311.28</v>
      </c>
      <c r="K13" s="8">
        <f t="shared" si="4"/>
        <v>0.24080553231844376</v>
      </c>
    </row>
    <row r="14" spans="2:11" ht="12.75">
      <c r="B14">
        <v>10</v>
      </c>
      <c r="C14">
        <v>701.22</v>
      </c>
      <c r="D14">
        <v>7125.53</v>
      </c>
      <c r="E14">
        <v>3485.68</v>
      </c>
      <c r="F14">
        <v>35420.18</v>
      </c>
      <c r="G14" s="3">
        <f t="shared" si="0"/>
        <v>455793</v>
      </c>
      <c r="H14" s="3">
        <f t="shared" si="1"/>
        <v>136737.90000000002</v>
      </c>
      <c r="I14" s="3">
        <f t="shared" si="2"/>
        <v>95716.53000000001</v>
      </c>
      <c r="J14" s="5">
        <f t="shared" si="3"/>
        <v>1401027.81</v>
      </c>
      <c r="K14" s="8">
        <f t="shared" si="4"/>
        <v>0.2584634429727701</v>
      </c>
    </row>
    <row r="15" spans="2:11" ht="12.75">
      <c r="B15">
        <v>11</v>
      </c>
      <c r="C15">
        <v>542.48</v>
      </c>
      <c r="D15">
        <v>5431.53</v>
      </c>
      <c r="E15">
        <v>1917.22</v>
      </c>
      <c r="F15">
        <v>19195.98</v>
      </c>
      <c r="G15" s="3">
        <f t="shared" si="0"/>
        <v>352612.00000000006</v>
      </c>
      <c r="H15" s="3">
        <f t="shared" si="1"/>
        <v>105783.60000000003</v>
      </c>
      <c r="I15" s="3">
        <f t="shared" si="2"/>
        <v>74048.52000000002</v>
      </c>
      <c r="J15" s="5">
        <f t="shared" si="3"/>
        <v>1475076.33</v>
      </c>
      <c r="K15" s="8">
        <f t="shared" si="4"/>
        <v>0.27212401079992693</v>
      </c>
    </row>
    <row r="16" spans="2:11" ht="12.75">
      <c r="B16">
        <v>12</v>
      </c>
      <c r="C16">
        <v>516.59</v>
      </c>
      <c r="D16">
        <v>38395.16</v>
      </c>
      <c r="E16">
        <v>2099.87</v>
      </c>
      <c r="F16">
        <v>156071.13</v>
      </c>
      <c r="G16" s="3">
        <f t="shared" si="0"/>
        <v>335783.5</v>
      </c>
      <c r="H16" s="3">
        <f t="shared" si="1"/>
        <v>100735.05000000002</v>
      </c>
      <c r="I16" s="3">
        <f t="shared" si="2"/>
        <v>70514.535</v>
      </c>
      <c r="J16" s="5">
        <f t="shared" si="3"/>
        <v>1545590.865</v>
      </c>
      <c r="K16" s="8">
        <f t="shared" si="4"/>
        <v>0.2851326244517315</v>
      </c>
    </row>
    <row r="17" spans="2:11" ht="12.75">
      <c r="B17">
        <v>13</v>
      </c>
      <c r="C17">
        <v>481.93</v>
      </c>
      <c r="D17">
        <v>5243.63</v>
      </c>
      <c r="E17">
        <v>2610.43</v>
      </c>
      <c r="F17">
        <v>28402.77</v>
      </c>
      <c r="G17" s="3">
        <f t="shared" si="0"/>
        <v>313254.50000000006</v>
      </c>
      <c r="H17" s="3">
        <f t="shared" si="1"/>
        <v>93976.35000000003</v>
      </c>
      <c r="I17" s="3">
        <f t="shared" si="2"/>
        <v>65783.44500000002</v>
      </c>
      <c r="J17" s="5">
        <f t="shared" si="3"/>
        <v>1611374.31</v>
      </c>
      <c r="K17" s="8">
        <f t="shared" si="4"/>
        <v>0.2972684404319367</v>
      </c>
    </row>
    <row r="18" spans="2:11" ht="12.75">
      <c r="B18">
        <v>14</v>
      </c>
      <c r="C18">
        <v>467.37</v>
      </c>
      <c r="D18">
        <v>16523.01</v>
      </c>
      <c r="E18">
        <v>2531.06</v>
      </c>
      <c r="F18">
        <v>89480.92</v>
      </c>
      <c r="G18" s="3">
        <f t="shared" si="0"/>
        <v>303790.5</v>
      </c>
      <c r="H18" s="3">
        <f t="shared" si="1"/>
        <v>91137.15000000001</v>
      </c>
      <c r="I18" s="3">
        <f t="shared" si="2"/>
        <v>63796.005000000005</v>
      </c>
      <c r="J18" s="5">
        <f t="shared" si="3"/>
        <v>1675170.315</v>
      </c>
      <c r="K18" s="8">
        <f t="shared" si="4"/>
        <v>0.30903761088131415</v>
      </c>
    </row>
    <row r="19" spans="2:11" ht="12.75">
      <c r="B19">
        <v>15</v>
      </c>
      <c r="C19">
        <v>461.1</v>
      </c>
      <c r="D19">
        <v>3392.89</v>
      </c>
      <c r="E19">
        <v>2245.26</v>
      </c>
      <c r="F19">
        <v>16521.18</v>
      </c>
      <c r="G19" s="3">
        <f t="shared" si="0"/>
        <v>299715</v>
      </c>
      <c r="H19" s="3">
        <f t="shared" si="1"/>
        <v>89914.50000000001</v>
      </c>
      <c r="I19" s="3">
        <f t="shared" si="2"/>
        <v>62940.15000000001</v>
      </c>
      <c r="J19" s="5">
        <f t="shared" si="3"/>
        <v>1738110.4649999999</v>
      </c>
      <c r="K19" s="8">
        <f t="shared" si="4"/>
        <v>0.3206488920808091</v>
      </c>
    </row>
    <row r="20" spans="2:11" ht="12.75">
      <c r="B20">
        <v>16</v>
      </c>
      <c r="C20">
        <v>456.28</v>
      </c>
      <c r="D20">
        <v>6769.55</v>
      </c>
      <c r="E20">
        <v>1910.19</v>
      </c>
      <c r="F20">
        <v>28340.33</v>
      </c>
      <c r="G20" s="3">
        <f t="shared" si="0"/>
        <v>296582</v>
      </c>
      <c r="H20" s="3">
        <f t="shared" si="1"/>
        <v>88974.60000000002</v>
      </c>
      <c r="I20" s="3">
        <f t="shared" si="2"/>
        <v>62282.22000000001</v>
      </c>
      <c r="J20" s="5">
        <f t="shared" si="3"/>
        <v>1800392.6849999998</v>
      </c>
      <c r="K20" s="8">
        <f t="shared" si="4"/>
        <v>0.33213879749331304</v>
      </c>
    </row>
    <row r="21" spans="2:11" ht="12.75">
      <c r="B21">
        <v>17</v>
      </c>
      <c r="C21">
        <v>452.81</v>
      </c>
      <c r="D21">
        <v>2360.38</v>
      </c>
      <c r="E21">
        <v>3079.3</v>
      </c>
      <c r="F21">
        <v>16051.59</v>
      </c>
      <c r="G21" s="3">
        <f t="shared" si="0"/>
        <v>294326.5</v>
      </c>
      <c r="H21" s="3">
        <f t="shared" si="1"/>
        <v>88297.95000000001</v>
      </c>
      <c r="I21" s="3">
        <f t="shared" si="2"/>
        <v>61808.565</v>
      </c>
      <c r="J21" s="5">
        <f t="shared" si="3"/>
        <v>1862201.2499999998</v>
      </c>
      <c r="K21" s="8">
        <f t="shared" si="4"/>
        <v>0.3435413224118628</v>
      </c>
    </row>
    <row r="22" spans="2:11" ht="12.75">
      <c r="B22">
        <v>18</v>
      </c>
      <c r="C22">
        <v>443.68</v>
      </c>
      <c r="D22">
        <v>4352.79</v>
      </c>
      <c r="E22">
        <v>1779.71</v>
      </c>
      <c r="F22">
        <v>17460.07</v>
      </c>
      <c r="G22" s="3">
        <f t="shared" si="0"/>
        <v>288392</v>
      </c>
      <c r="H22" s="3">
        <f t="shared" si="1"/>
        <v>86517.6</v>
      </c>
      <c r="I22" s="3">
        <f t="shared" si="2"/>
        <v>60562.32</v>
      </c>
      <c r="J22" s="5">
        <f t="shared" si="3"/>
        <v>1922763.5699999998</v>
      </c>
      <c r="K22" s="8">
        <f t="shared" si="4"/>
        <v>0.35471393842268895</v>
      </c>
    </row>
    <row r="23" spans="2:11" ht="12.75">
      <c r="B23">
        <v>19</v>
      </c>
      <c r="C23">
        <v>429.46</v>
      </c>
      <c r="D23">
        <v>6722.13</v>
      </c>
      <c r="E23">
        <v>1474.42</v>
      </c>
      <c r="F23">
        <v>23078.36</v>
      </c>
      <c r="G23" s="3">
        <f t="shared" si="0"/>
        <v>279149</v>
      </c>
      <c r="H23" s="3">
        <f t="shared" si="1"/>
        <v>83744.70000000001</v>
      </c>
      <c r="I23" s="3">
        <f t="shared" si="2"/>
        <v>58621.29</v>
      </c>
      <c r="J23" s="5">
        <f t="shared" si="3"/>
        <v>1981384.8599999999</v>
      </c>
      <c r="K23" s="8">
        <f t="shared" si="4"/>
        <v>0.36552847068019295</v>
      </c>
    </row>
    <row r="24" spans="2:11" ht="12.75">
      <c r="B24">
        <v>20</v>
      </c>
      <c r="C24">
        <v>422.85</v>
      </c>
      <c r="D24">
        <v>15141.99</v>
      </c>
      <c r="E24">
        <v>1736.09</v>
      </c>
      <c r="F24">
        <v>62168.28</v>
      </c>
      <c r="G24" s="3">
        <f t="shared" si="0"/>
        <v>274852.5</v>
      </c>
      <c r="H24" s="3">
        <f t="shared" si="1"/>
        <v>82455.75000000001</v>
      </c>
      <c r="I24" s="3">
        <f t="shared" si="2"/>
        <v>57719.02500000001</v>
      </c>
      <c r="J24" s="5">
        <f t="shared" si="3"/>
        <v>2039103.8849999998</v>
      </c>
      <c r="K24" s="8">
        <f t="shared" si="4"/>
        <v>0.37617655191030885</v>
      </c>
    </row>
    <row r="25" spans="2:11" ht="12.75">
      <c r="B25">
        <v>21</v>
      </c>
      <c r="C25">
        <v>419.48</v>
      </c>
      <c r="D25">
        <v>4118.86</v>
      </c>
      <c r="E25">
        <v>1561.93</v>
      </c>
      <c r="F25">
        <v>15336.54</v>
      </c>
      <c r="G25" s="3">
        <f t="shared" si="0"/>
        <v>272662.00000000006</v>
      </c>
      <c r="H25" s="3">
        <f t="shared" si="1"/>
        <v>81798.60000000003</v>
      </c>
      <c r="I25" s="3">
        <f t="shared" si="2"/>
        <v>57259.02000000002</v>
      </c>
      <c r="J25" s="5">
        <f t="shared" si="3"/>
        <v>2096362.9049999998</v>
      </c>
      <c r="K25" s="8">
        <f t="shared" si="4"/>
        <v>0.3867397708163252</v>
      </c>
    </row>
    <row r="26" spans="2:11" ht="12.75">
      <c r="B26">
        <v>22</v>
      </c>
      <c r="C26">
        <v>413.96</v>
      </c>
      <c r="D26">
        <v>1517.75</v>
      </c>
      <c r="E26">
        <v>1926.21</v>
      </c>
      <c r="F26">
        <v>7062.28</v>
      </c>
      <c r="G26" s="3">
        <f t="shared" si="0"/>
        <v>269073.99999999994</v>
      </c>
      <c r="H26" s="3">
        <f t="shared" si="1"/>
        <v>80722.2</v>
      </c>
      <c r="I26" s="3">
        <f t="shared" si="2"/>
        <v>56505.53999999999</v>
      </c>
      <c r="J26" s="5">
        <f t="shared" si="3"/>
        <v>2152868.445</v>
      </c>
      <c r="K26" s="8">
        <f t="shared" si="4"/>
        <v>0.39716398674636844</v>
      </c>
    </row>
    <row r="27" spans="2:11" ht="12.75">
      <c r="B27">
        <v>23</v>
      </c>
      <c r="C27">
        <v>412.2</v>
      </c>
      <c r="D27">
        <v>16112.59</v>
      </c>
      <c r="E27">
        <v>1699.11</v>
      </c>
      <c r="F27">
        <v>66416.88</v>
      </c>
      <c r="G27" s="3">
        <f t="shared" si="0"/>
        <v>267930</v>
      </c>
      <c r="H27" s="3">
        <f t="shared" si="1"/>
        <v>80379.00000000001</v>
      </c>
      <c r="I27" s="3">
        <f t="shared" si="2"/>
        <v>56265.30000000001</v>
      </c>
      <c r="J27" s="5">
        <f t="shared" si="3"/>
        <v>2209133.7449999996</v>
      </c>
      <c r="K27" s="8">
        <f t="shared" si="4"/>
        <v>0.4075438828869709</v>
      </c>
    </row>
    <row r="28" spans="2:11" ht="12.75">
      <c r="B28">
        <v>24</v>
      </c>
      <c r="C28">
        <v>403.46</v>
      </c>
      <c r="D28">
        <v>645.83</v>
      </c>
      <c r="E28">
        <v>1605.08</v>
      </c>
      <c r="F28">
        <v>2569.29</v>
      </c>
      <c r="G28" s="3">
        <f t="shared" si="0"/>
        <v>262248.99999999994</v>
      </c>
      <c r="H28" s="3">
        <f t="shared" si="1"/>
        <v>78674.7</v>
      </c>
      <c r="I28" s="3">
        <f t="shared" si="2"/>
        <v>55072.28999999999</v>
      </c>
      <c r="J28" s="5">
        <f t="shared" si="3"/>
        <v>2264206.0349999997</v>
      </c>
      <c r="K28" s="8">
        <f t="shared" si="4"/>
        <v>0.41770369098228266</v>
      </c>
    </row>
    <row r="29" spans="2:11" ht="12.75">
      <c r="B29">
        <v>25</v>
      </c>
      <c r="C29">
        <v>399.49</v>
      </c>
      <c r="D29">
        <v>987.66</v>
      </c>
      <c r="E29">
        <v>1957.92</v>
      </c>
      <c r="F29">
        <v>4840.58</v>
      </c>
      <c r="G29" s="3">
        <f t="shared" si="0"/>
        <v>259668.49999999997</v>
      </c>
      <c r="H29" s="3">
        <f t="shared" si="1"/>
        <v>77900.55</v>
      </c>
      <c r="I29" s="3">
        <f t="shared" si="2"/>
        <v>54530.385</v>
      </c>
      <c r="J29" s="5">
        <f t="shared" si="3"/>
        <v>2318736.4199999995</v>
      </c>
      <c r="K29" s="8">
        <f t="shared" si="4"/>
        <v>0.42776352773436727</v>
      </c>
    </row>
    <row r="30" spans="2:11" ht="12.75">
      <c r="B30">
        <v>26</v>
      </c>
      <c r="C30">
        <v>397.5</v>
      </c>
      <c r="D30">
        <v>14723.29</v>
      </c>
      <c r="E30">
        <v>1299.37</v>
      </c>
      <c r="F30">
        <v>48128.45</v>
      </c>
      <c r="G30" s="3">
        <f t="shared" si="0"/>
        <v>258375</v>
      </c>
      <c r="H30" s="3">
        <f t="shared" si="1"/>
        <v>77512.50000000001</v>
      </c>
      <c r="I30" s="3">
        <f t="shared" si="2"/>
        <v>54258.75000000001</v>
      </c>
      <c r="J30" s="5">
        <f t="shared" si="3"/>
        <v>2372995.1699999995</v>
      </c>
      <c r="K30" s="8">
        <f t="shared" si="4"/>
        <v>0.4377732529063457</v>
      </c>
    </row>
    <row r="31" spans="2:11" ht="12.75">
      <c r="B31">
        <v>27</v>
      </c>
      <c r="C31">
        <v>388.2</v>
      </c>
      <c r="D31">
        <v>8851.59</v>
      </c>
      <c r="E31">
        <v>1578.58</v>
      </c>
      <c r="F31">
        <v>35994.12</v>
      </c>
      <c r="G31" s="3">
        <f t="shared" si="0"/>
        <v>252330</v>
      </c>
      <c r="H31" s="3">
        <f t="shared" si="1"/>
        <v>75699.00000000001</v>
      </c>
      <c r="I31" s="3">
        <f t="shared" si="2"/>
        <v>52989.30000000001</v>
      </c>
      <c r="J31" s="5">
        <f t="shared" si="3"/>
        <v>2425984.4699999993</v>
      </c>
      <c r="K31" s="8">
        <f t="shared" si="4"/>
        <v>0.44754878828184763</v>
      </c>
    </row>
    <row r="32" spans="2:11" ht="12.75">
      <c r="B32">
        <v>28</v>
      </c>
      <c r="C32">
        <v>379.05</v>
      </c>
      <c r="D32">
        <v>1727.46</v>
      </c>
      <c r="E32">
        <v>1972.86</v>
      </c>
      <c r="F32">
        <v>8990.99</v>
      </c>
      <c r="G32" s="3">
        <f t="shared" si="0"/>
        <v>246382.50000000003</v>
      </c>
      <c r="H32" s="3">
        <f t="shared" si="1"/>
        <v>73914.75000000001</v>
      </c>
      <c r="I32" s="3">
        <f t="shared" si="2"/>
        <v>51740.325000000004</v>
      </c>
      <c r="J32" s="5">
        <f t="shared" si="3"/>
        <v>2477724.7949999995</v>
      </c>
      <c r="K32" s="8">
        <f t="shared" si="4"/>
        <v>0.457093911115655</v>
      </c>
    </row>
    <row r="33" spans="2:11" ht="12.75">
      <c r="B33">
        <v>29</v>
      </c>
      <c r="C33">
        <v>359.32</v>
      </c>
      <c r="D33">
        <v>4761.13</v>
      </c>
      <c r="E33">
        <v>1152.32</v>
      </c>
      <c r="F33">
        <v>15268.68</v>
      </c>
      <c r="G33" s="3">
        <f t="shared" si="0"/>
        <v>233558</v>
      </c>
      <c r="H33" s="3">
        <f t="shared" si="1"/>
        <v>70067.40000000001</v>
      </c>
      <c r="I33" s="3">
        <f t="shared" si="2"/>
        <v>49047.18</v>
      </c>
      <c r="J33" s="5">
        <f t="shared" si="3"/>
        <v>2526771.9749999996</v>
      </c>
      <c r="K33" s="8">
        <f t="shared" si="4"/>
        <v>0.4661421990371526</v>
      </c>
    </row>
    <row r="34" spans="2:11" ht="12.75">
      <c r="B34">
        <v>30</v>
      </c>
      <c r="C34">
        <v>347.67</v>
      </c>
      <c r="D34">
        <v>5140.76</v>
      </c>
      <c r="E34">
        <v>1390.05</v>
      </c>
      <c r="F34">
        <v>20553.76</v>
      </c>
      <c r="G34" s="3">
        <f t="shared" si="0"/>
        <v>225985.5</v>
      </c>
      <c r="H34" s="3">
        <f t="shared" si="1"/>
        <v>67795.65000000001</v>
      </c>
      <c r="I34" s="3">
        <f t="shared" si="2"/>
        <v>47456.955</v>
      </c>
      <c r="J34" s="5">
        <f t="shared" si="3"/>
        <v>2574228.9299999997</v>
      </c>
      <c r="K34" s="8">
        <f t="shared" si="4"/>
        <v>0.47489712017059094</v>
      </c>
    </row>
    <row r="35" spans="2:11" ht="12.75">
      <c r="B35">
        <v>31</v>
      </c>
      <c r="C35">
        <v>346.17</v>
      </c>
      <c r="D35">
        <v>6355.08</v>
      </c>
      <c r="E35">
        <v>1601.59</v>
      </c>
      <c r="F35">
        <v>29402.47</v>
      </c>
      <c r="G35" s="3">
        <f t="shared" si="0"/>
        <v>225010.5</v>
      </c>
      <c r="H35" s="3">
        <f t="shared" si="1"/>
        <v>67503.15000000001</v>
      </c>
      <c r="I35" s="3">
        <f t="shared" si="2"/>
        <v>47252.205</v>
      </c>
      <c r="J35" s="5">
        <f t="shared" si="3"/>
        <v>2621481.135</v>
      </c>
      <c r="K35" s="8">
        <f t="shared" si="4"/>
        <v>0.48361426875621044</v>
      </c>
    </row>
    <row r="36" spans="2:11" ht="12.75">
      <c r="B36">
        <v>32</v>
      </c>
      <c r="C36">
        <v>331.83</v>
      </c>
      <c r="D36">
        <v>8726.98</v>
      </c>
      <c r="E36">
        <v>1078.91</v>
      </c>
      <c r="F36">
        <v>28374.91</v>
      </c>
      <c r="G36" s="3">
        <f t="shared" si="0"/>
        <v>215689.5</v>
      </c>
      <c r="H36" s="3">
        <f t="shared" si="1"/>
        <v>64706.85000000001</v>
      </c>
      <c r="I36" s="3">
        <f t="shared" si="2"/>
        <v>45294.795000000006</v>
      </c>
      <c r="J36" s="5">
        <f t="shared" si="3"/>
        <v>2666775.9299999997</v>
      </c>
      <c r="K36" s="8">
        <f t="shared" si="4"/>
        <v>0.49197031178468237</v>
      </c>
    </row>
    <row r="37" spans="2:11" ht="12.75">
      <c r="B37">
        <v>33</v>
      </c>
      <c r="C37">
        <v>328.14</v>
      </c>
      <c r="D37">
        <v>11672.61</v>
      </c>
      <c r="E37">
        <v>1141.98</v>
      </c>
      <c r="F37">
        <v>40622.39</v>
      </c>
      <c r="G37" s="3">
        <f t="shared" si="0"/>
        <v>213291</v>
      </c>
      <c r="H37" s="3">
        <f t="shared" si="1"/>
        <v>63987.30000000001</v>
      </c>
      <c r="I37" s="3">
        <f t="shared" si="2"/>
        <v>44791.11000000001</v>
      </c>
      <c r="J37" s="5">
        <f t="shared" si="3"/>
        <v>2711567.0399999996</v>
      </c>
      <c r="K37" s="8">
        <f t="shared" si="4"/>
        <v>0.5002334343455201</v>
      </c>
    </row>
    <row r="38" spans="2:11" ht="12.75">
      <c r="B38">
        <v>34</v>
      </c>
      <c r="C38">
        <v>325.96</v>
      </c>
      <c r="D38">
        <v>7535.62</v>
      </c>
      <c r="E38">
        <v>1930.4</v>
      </c>
      <c r="F38">
        <v>44627.49</v>
      </c>
      <c r="G38" s="3">
        <f t="shared" si="0"/>
        <v>211873.99999999997</v>
      </c>
      <c r="H38" s="3">
        <f t="shared" si="1"/>
        <v>63562.2</v>
      </c>
      <c r="I38" s="3">
        <f t="shared" si="2"/>
        <v>44493.53999999999</v>
      </c>
      <c r="J38" s="5">
        <f t="shared" si="3"/>
        <v>2756060.5799999996</v>
      </c>
      <c r="K38" s="8">
        <f t="shared" si="4"/>
        <v>0.5084416608035278</v>
      </c>
    </row>
    <row r="39" spans="2:11" ht="12.75">
      <c r="B39">
        <v>35</v>
      </c>
      <c r="C39">
        <v>317.75</v>
      </c>
      <c r="D39">
        <v>2846.09</v>
      </c>
      <c r="E39">
        <v>1448.73</v>
      </c>
      <c r="F39">
        <v>12976.33</v>
      </c>
      <c r="G39" s="3">
        <f t="shared" si="0"/>
        <v>206537.5</v>
      </c>
      <c r="H39" s="3">
        <f t="shared" si="1"/>
        <v>61961.25000000001</v>
      </c>
      <c r="I39" s="3">
        <f t="shared" si="2"/>
        <v>43372.875</v>
      </c>
      <c r="J39" s="5">
        <f t="shared" si="3"/>
        <v>2799433.4549999996</v>
      </c>
      <c r="K39" s="8">
        <f t="shared" si="4"/>
        <v>0.5164431455164741</v>
      </c>
    </row>
    <row r="40" spans="2:11" ht="12.75">
      <c r="B40">
        <v>36</v>
      </c>
      <c r="C40">
        <v>315.86</v>
      </c>
      <c r="D40">
        <v>4032.62</v>
      </c>
      <c r="E40">
        <v>1236.29</v>
      </c>
      <c r="F40">
        <v>15783.79</v>
      </c>
      <c r="G40" s="3">
        <f t="shared" si="0"/>
        <v>205309</v>
      </c>
      <c r="H40" s="3">
        <f t="shared" si="1"/>
        <v>61592.70000000001</v>
      </c>
      <c r="I40" s="3">
        <f t="shared" si="2"/>
        <v>43114.89000000001</v>
      </c>
      <c r="J40" s="5">
        <f t="shared" si="3"/>
        <v>2842548.3449999997</v>
      </c>
      <c r="K40" s="8">
        <f t="shared" si="4"/>
        <v>0.5243970368191687</v>
      </c>
    </row>
    <row r="41" spans="2:11" ht="12.75">
      <c r="B41">
        <v>37</v>
      </c>
      <c r="C41">
        <v>306.75</v>
      </c>
      <c r="D41">
        <v>6403.1</v>
      </c>
      <c r="E41">
        <v>1525.86</v>
      </c>
      <c r="F41">
        <v>31850.84</v>
      </c>
      <c r="G41" s="3">
        <f t="shared" si="0"/>
        <v>199387.5</v>
      </c>
      <c r="H41" s="3">
        <f t="shared" si="1"/>
        <v>59816.25000000001</v>
      </c>
      <c r="I41" s="3">
        <f t="shared" si="2"/>
        <v>41871.375</v>
      </c>
      <c r="J41" s="5">
        <f t="shared" si="3"/>
        <v>2884419.7199999997</v>
      </c>
      <c r="K41" s="8">
        <f t="shared" si="4"/>
        <v>0.5321215228481105</v>
      </c>
    </row>
    <row r="42" spans="2:11" ht="12.75">
      <c r="B42">
        <v>38</v>
      </c>
      <c r="C42">
        <v>305.84</v>
      </c>
      <c r="D42">
        <v>2578.06</v>
      </c>
      <c r="E42">
        <v>1270.45</v>
      </c>
      <c r="F42">
        <v>10709.22</v>
      </c>
      <c r="G42" s="3">
        <f t="shared" si="0"/>
        <v>198796</v>
      </c>
      <c r="H42" s="3">
        <f t="shared" si="1"/>
        <v>59638.80000000001</v>
      </c>
      <c r="I42" s="3">
        <f t="shared" si="2"/>
        <v>41747.16</v>
      </c>
      <c r="J42" s="5">
        <f t="shared" si="3"/>
        <v>2926166.88</v>
      </c>
      <c r="K42" s="8">
        <f t="shared" si="4"/>
        <v>0.5398230935313757</v>
      </c>
    </row>
    <row r="43" spans="2:11" ht="12.75">
      <c r="B43">
        <v>39</v>
      </c>
      <c r="C43">
        <v>296.21</v>
      </c>
      <c r="D43">
        <v>7105.28</v>
      </c>
      <c r="E43">
        <v>1178.58</v>
      </c>
      <c r="F43">
        <v>28270.9</v>
      </c>
      <c r="G43" s="3">
        <f t="shared" si="0"/>
        <v>192536.5</v>
      </c>
      <c r="H43" s="3">
        <f t="shared" si="1"/>
        <v>57760.95000000001</v>
      </c>
      <c r="I43" s="3">
        <f t="shared" si="2"/>
        <v>40432.66500000001</v>
      </c>
      <c r="J43" s="5">
        <f t="shared" si="3"/>
        <v>2966599.545</v>
      </c>
      <c r="K43" s="8">
        <f t="shared" si="4"/>
        <v>0.5472821644576442</v>
      </c>
    </row>
    <row r="44" spans="2:11" ht="12.75">
      <c r="B44">
        <v>40</v>
      </c>
      <c r="C44">
        <v>287.83</v>
      </c>
      <c r="D44">
        <v>2522.63</v>
      </c>
      <c r="E44">
        <v>1252.14</v>
      </c>
      <c r="F44">
        <v>10974.13</v>
      </c>
      <c r="G44" s="3">
        <f t="shared" si="0"/>
        <v>187089.5</v>
      </c>
      <c r="H44" s="3">
        <f t="shared" si="1"/>
        <v>56126.850000000006</v>
      </c>
      <c r="I44" s="3">
        <f t="shared" si="2"/>
        <v>39288.795</v>
      </c>
      <c r="J44" s="5">
        <f t="shared" si="3"/>
        <v>3005888.34</v>
      </c>
      <c r="K44" s="8">
        <f t="shared" si="4"/>
        <v>0.5545302127500984</v>
      </c>
    </row>
    <row r="45" spans="2:11" ht="12.75">
      <c r="B45">
        <v>41</v>
      </c>
      <c r="C45">
        <v>282.63</v>
      </c>
      <c r="D45">
        <v>4370.25</v>
      </c>
      <c r="E45">
        <v>1104.38</v>
      </c>
      <c r="F45">
        <v>17076.77</v>
      </c>
      <c r="G45" s="3">
        <f t="shared" si="0"/>
        <v>183709.5</v>
      </c>
      <c r="H45" s="3">
        <f t="shared" si="1"/>
        <v>55112.850000000006</v>
      </c>
      <c r="I45" s="3">
        <f t="shared" si="2"/>
        <v>38578.995</v>
      </c>
      <c r="J45" s="5">
        <f t="shared" si="3"/>
        <v>3044467.335</v>
      </c>
      <c r="K45" s="8">
        <f t="shared" si="4"/>
        <v>0.5616473162101142</v>
      </c>
    </row>
    <row r="46" spans="2:11" ht="12.75">
      <c r="B46">
        <v>42</v>
      </c>
      <c r="C46">
        <v>271.66</v>
      </c>
      <c r="D46">
        <v>21177.45</v>
      </c>
      <c r="E46">
        <v>1028.26</v>
      </c>
      <c r="F46">
        <v>80159.07</v>
      </c>
      <c r="G46" s="3">
        <f t="shared" si="0"/>
        <v>176579</v>
      </c>
      <c r="H46" s="3">
        <f t="shared" si="1"/>
        <v>52973.700000000004</v>
      </c>
      <c r="I46" s="3">
        <f t="shared" si="2"/>
        <v>37081.590000000004</v>
      </c>
      <c r="J46" s="5">
        <f t="shared" si="3"/>
        <v>3081548.925</v>
      </c>
      <c r="K46" s="8">
        <f t="shared" si="4"/>
        <v>0.5684881764370818</v>
      </c>
    </row>
    <row r="47" spans="2:11" ht="12.75">
      <c r="B47">
        <v>43</v>
      </c>
      <c r="C47">
        <v>262.56</v>
      </c>
      <c r="D47">
        <v>5416.12</v>
      </c>
      <c r="E47">
        <v>1110.53</v>
      </c>
      <c r="F47">
        <v>22908.21</v>
      </c>
      <c r="G47" s="3">
        <f t="shared" si="0"/>
        <v>170664</v>
      </c>
      <c r="H47" s="3">
        <f t="shared" si="1"/>
        <v>51199.200000000004</v>
      </c>
      <c r="I47" s="3">
        <f t="shared" si="2"/>
        <v>35839.44</v>
      </c>
      <c r="J47" s="5">
        <f t="shared" si="3"/>
        <v>3117388.3649999998</v>
      </c>
      <c r="K47" s="8">
        <f t="shared" si="4"/>
        <v>0.5750998832072822</v>
      </c>
    </row>
    <row r="48" spans="2:11" ht="12.75">
      <c r="B48">
        <v>44</v>
      </c>
      <c r="C48">
        <v>260.77</v>
      </c>
      <c r="D48">
        <v>5493.26</v>
      </c>
      <c r="E48">
        <v>963.77</v>
      </c>
      <c r="F48">
        <v>20302.25</v>
      </c>
      <c r="G48" s="3">
        <f t="shared" si="0"/>
        <v>169500.5</v>
      </c>
      <c r="H48" s="3">
        <f t="shared" si="1"/>
        <v>50850.15000000001</v>
      </c>
      <c r="I48" s="3">
        <f t="shared" si="2"/>
        <v>35595.105</v>
      </c>
      <c r="J48" s="5">
        <f t="shared" si="3"/>
        <v>3152983.4699999997</v>
      </c>
      <c r="K48" s="8">
        <f t="shared" si="4"/>
        <v>0.5816665147370855</v>
      </c>
    </row>
    <row r="49" spans="2:11" ht="12.75">
      <c r="B49">
        <v>45</v>
      </c>
      <c r="C49">
        <v>255.26</v>
      </c>
      <c r="D49">
        <v>2383.37</v>
      </c>
      <c r="E49">
        <v>1067.43</v>
      </c>
      <c r="F49">
        <v>9966.64</v>
      </c>
      <c r="G49" s="3">
        <f t="shared" si="0"/>
        <v>165918.99999999997</v>
      </c>
      <c r="H49" s="3">
        <f t="shared" si="1"/>
        <v>49775.7</v>
      </c>
      <c r="I49" s="3">
        <f t="shared" si="2"/>
        <v>34842.99</v>
      </c>
      <c r="J49" s="5">
        <f t="shared" si="3"/>
        <v>3187826.46</v>
      </c>
      <c r="K49" s="8">
        <f t="shared" si="4"/>
        <v>0.5880943951079012</v>
      </c>
    </row>
    <row r="50" spans="2:11" ht="12.75">
      <c r="B50">
        <v>46</v>
      </c>
      <c r="C50">
        <v>251.56</v>
      </c>
      <c r="D50">
        <v>2069.63</v>
      </c>
      <c r="E50">
        <v>1332.31</v>
      </c>
      <c r="F50">
        <v>10961.14</v>
      </c>
      <c r="G50" s="3">
        <f t="shared" si="0"/>
        <v>163514.00000000003</v>
      </c>
      <c r="H50" s="3">
        <f t="shared" si="1"/>
        <v>49054.20000000002</v>
      </c>
      <c r="I50" s="3">
        <f t="shared" si="2"/>
        <v>34337.94000000001</v>
      </c>
      <c r="J50" s="5">
        <f t="shared" si="3"/>
        <v>3222164.4</v>
      </c>
      <c r="K50" s="8">
        <f t="shared" si="4"/>
        <v>0.594429103194097</v>
      </c>
    </row>
    <row r="51" spans="2:11" ht="12.75">
      <c r="B51">
        <v>47</v>
      </c>
      <c r="C51">
        <v>250.18</v>
      </c>
      <c r="D51">
        <v>2790.78</v>
      </c>
      <c r="E51">
        <v>1317.01</v>
      </c>
      <c r="F51">
        <v>14691.41</v>
      </c>
      <c r="G51" s="3">
        <f t="shared" si="0"/>
        <v>162616.99999999997</v>
      </c>
      <c r="H51" s="3">
        <f t="shared" si="1"/>
        <v>48785.1</v>
      </c>
      <c r="I51" s="3">
        <f t="shared" si="2"/>
        <v>34149.57</v>
      </c>
      <c r="J51" s="5">
        <f t="shared" si="3"/>
        <v>3256313.9699999997</v>
      </c>
      <c r="K51" s="8">
        <f t="shared" si="4"/>
        <v>0.6007290605362997</v>
      </c>
    </row>
    <row r="52" spans="2:11" ht="12.75">
      <c r="B52">
        <v>48</v>
      </c>
      <c r="C52">
        <v>246.26</v>
      </c>
      <c r="D52">
        <v>5978.67</v>
      </c>
      <c r="E52">
        <v>1176.05</v>
      </c>
      <c r="F52">
        <v>28552.03</v>
      </c>
      <c r="G52" s="3">
        <f t="shared" si="0"/>
        <v>160068.99999999997</v>
      </c>
      <c r="H52" s="3">
        <f t="shared" si="1"/>
        <v>48020.7</v>
      </c>
      <c r="I52" s="3">
        <f t="shared" si="2"/>
        <v>33614.49</v>
      </c>
      <c r="J52" s="5">
        <f t="shared" si="3"/>
        <v>3289928.46</v>
      </c>
      <c r="K52" s="8">
        <f t="shared" si="4"/>
        <v>0.6069303056202027</v>
      </c>
    </row>
    <row r="53" spans="2:11" ht="12.75">
      <c r="B53">
        <v>49</v>
      </c>
      <c r="C53">
        <v>243.67</v>
      </c>
      <c r="D53">
        <v>1871.57</v>
      </c>
      <c r="E53">
        <v>1706.68</v>
      </c>
      <c r="F53">
        <v>13108.61</v>
      </c>
      <c r="G53" s="3">
        <f t="shared" si="0"/>
        <v>158385.49999999997</v>
      </c>
      <c r="H53" s="3">
        <f t="shared" si="1"/>
        <v>47515.65</v>
      </c>
      <c r="I53" s="3">
        <f t="shared" si="2"/>
        <v>33260.955</v>
      </c>
      <c r="J53" s="5">
        <f t="shared" si="3"/>
        <v>3323189.415</v>
      </c>
      <c r="K53" s="8">
        <f t="shared" si="4"/>
        <v>0.6130663301048718</v>
      </c>
    </row>
    <row r="54" spans="2:11" ht="12.75">
      <c r="B54">
        <v>50</v>
      </c>
      <c r="C54">
        <v>234.91</v>
      </c>
      <c r="D54">
        <v>3947.72</v>
      </c>
      <c r="E54">
        <v>1018.07</v>
      </c>
      <c r="F54">
        <v>17108.87</v>
      </c>
      <c r="G54" s="3">
        <f t="shared" si="0"/>
        <v>152691.5</v>
      </c>
      <c r="H54" s="3">
        <f t="shared" si="1"/>
        <v>45807.450000000004</v>
      </c>
      <c r="I54" s="3">
        <f t="shared" si="2"/>
        <v>32065.215</v>
      </c>
      <c r="J54" s="5">
        <f t="shared" si="3"/>
        <v>3355254.63</v>
      </c>
      <c r="K54" s="8">
        <f t="shared" si="4"/>
        <v>0.6189817629102792</v>
      </c>
    </row>
    <row r="55" spans="2:11" ht="12.75">
      <c r="B55">
        <v>51</v>
      </c>
      <c r="C55">
        <v>233.41</v>
      </c>
      <c r="D55">
        <v>5160.77</v>
      </c>
      <c r="E55">
        <v>1153.03</v>
      </c>
      <c r="F55">
        <v>25493.91</v>
      </c>
      <c r="G55" s="3">
        <f t="shared" si="0"/>
        <v>151716.5</v>
      </c>
      <c r="H55" s="3">
        <f t="shared" si="1"/>
        <v>45514.950000000004</v>
      </c>
      <c r="I55" s="3">
        <f t="shared" si="2"/>
        <v>31860.465</v>
      </c>
      <c r="J55" s="5">
        <f t="shared" si="3"/>
        <v>3387115.0949999997</v>
      </c>
      <c r="K55" s="8">
        <f t="shared" si="4"/>
        <v>0.6248594231678678</v>
      </c>
    </row>
    <row r="56" spans="2:11" ht="12.75">
      <c r="B56">
        <v>52</v>
      </c>
      <c r="C56">
        <v>231.56</v>
      </c>
      <c r="D56">
        <v>4749.59</v>
      </c>
      <c r="E56">
        <v>963.69</v>
      </c>
      <c r="F56">
        <v>19766.49</v>
      </c>
      <c r="G56" s="3">
        <f t="shared" si="0"/>
        <v>150514</v>
      </c>
      <c r="H56" s="3">
        <f t="shared" si="1"/>
        <v>45154.200000000004</v>
      </c>
      <c r="I56" s="3">
        <f t="shared" si="2"/>
        <v>31607.940000000002</v>
      </c>
      <c r="J56" s="5">
        <f t="shared" si="3"/>
        <v>3418723.0349999997</v>
      </c>
      <c r="K56" s="8">
        <f t="shared" si="4"/>
        <v>0.6306904972831466</v>
      </c>
    </row>
    <row r="57" spans="2:11" ht="12.75">
      <c r="B57">
        <v>53</v>
      </c>
      <c r="C57">
        <v>231.31</v>
      </c>
      <c r="D57">
        <v>6053</v>
      </c>
      <c r="E57">
        <v>737.94</v>
      </c>
      <c r="F57">
        <v>19310.72</v>
      </c>
      <c r="G57" s="3">
        <f t="shared" si="0"/>
        <v>150351.5</v>
      </c>
      <c r="H57" s="3">
        <f t="shared" si="1"/>
        <v>45105.450000000004</v>
      </c>
      <c r="I57" s="3">
        <f t="shared" si="2"/>
        <v>31573.815000000002</v>
      </c>
      <c r="J57" s="5">
        <f t="shared" si="3"/>
        <v>3450296.8499999996</v>
      </c>
      <c r="K57" s="8">
        <f t="shared" si="4"/>
        <v>0.6365152759737889</v>
      </c>
    </row>
    <row r="58" spans="2:11" ht="12.75">
      <c r="B58">
        <v>54</v>
      </c>
      <c r="C58">
        <v>230.79</v>
      </c>
      <c r="D58">
        <v>4421.5</v>
      </c>
      <c r="E58">
        <v>1054.74</v>
      </c>
      <c r="F58">
        <v>20206.88</v>
      </c>
      <c r="G58" s="3">
        <f t="shared" si="0"/>
        <v>150013.5</v>
      </c>
      <c r="H58" s="3">
        <f t="shared" si="1"/>
        <v>45004.05000000001</v>
      </c>
      <c r="I58" s="3">
        <f t="shared" si="2"/>
        <v>31502.835000000006</v>
      </c>
      <c r="J58" s="5">
        <f t="shared" si="3"/>
        <v>3481799.6849999996</v>
      </c>
      <c r="K58" s="8">
        <f t="shared" si="4"/>
        <v>0.6423269601811874</v>
      </c>
    </row>
    <row r="59" spans="2:11" ht="12.75">
      <c r="B59">
        <v>55</v>
      </c>
      <c r="C59">
        <v>226.08</v>
      </c>
      <c r="D59">
        <v>3006.5</v>
      </c>
      <c r="E59">
        <v>679.26</v>
      </c>
      <c r="F59">
        <v>9033.02</v>
      </c>
      <c r="G59" s="3">
        <f t="shared" si="0"/>
        <v>146952</v>
      </c>
      <c r="H59" s="3">
        <f t="shared" si="1"/>
        <v>44085.600000000006</v>
      </c>
      <c r="I59" s="3">
        <f t="shared" si="2"/>
        <v>30859.920000000002</v>
      </c>
      <c r="J59" s="5">
        <f t="shared" si="3"/>
        <v>3512659.6049999995</v>
      </c>
      <c r="K59" s="8">
        <f t="shared" si="4"/>
        <v>0.6480200385884348</v>
      </c>
    </row>
    <row r="60" spans="2:11" ht="12.75">
      <c r="B60">
        <v>56</v>
      </c>
      <c r="C60">
        <v>222.56</v>
      </c>
      <c r="D60">
        <v>4545.81</v>
      </c>
      <c r="E60">
        <v>824.79</v>
      </c>
      <c r="F60">
        <v>16846.4</v>
      </c>
      <c r="G60" s="3">
        <f t="shared" si="0"/>
        <v>144664</v>
      </c>
      <c r="H60" s="3">
        <f t="shared" si="1"/>
        <v>43399.200000000004</v>
      </c>
      <c r="I60" s="3">
        <f t="shared" si="2"/>
        <v>30379.440000000002</v>
      </c>
      <c r="J60" s="5">
        <f t="shared" si="3"/>
        <v>3543039.0449999995</v>
      </c>
      <c r="K60" s="8">
        <f t="shared" si="4"/>
        <v>0.653624477416801</v>
      </c>
    </row>
    <row r="61" spans="2:11" ht="12.75">
      <c r="B61">
        <v>57</v>
      </c>
      <c r="C61">
        <v>222.4</v>
      </c>
      <c r="D61">
        <v>967.5</v>
      </c>
      <c r="E61">
        <v>1407.56</v>
      </c>
      <c r="F61">
        <v>6123.27</v>
      </c>
      <c r="G61" s="3">
        <f t="shared" si="0"/>
        <v>144560.00000000003</v>
      </c>
      <c r="H61" s="3">
        <f t="shared" si="1"/>
        <v>43368.000000000015</v>
      </c>
      <c r="I61" s="3">
        <f t="shared" si="2"/>
        <v>30357.60000000001</v>
      </c>
      <c r="J61" s="5">
        <f t="shared" si="3"/>
        <v>3573396.6449999996</v>
      </c>
      <c r="K61" s="8">
        <f t="shared" si="4"/>
        <v>0.6592248871733997</v>
      </c>
    </row>
    <row r="62" spans="2:11" ht="12.75">
      <c r="B62">
        <v>58</v>
      </c>
      <c r="C62">
        <v>221.65</v>
      </c>
      <c r="D62">
        <v>8299.85</v>
      </c>
      <c r="E62">
        <v>847.57</v>
      </c>
      <c r="F62">
        <v>31737.98</v>
      </c>
      <c r="G62" s="3">
        <f t="shared" si="0"/>
        <v>144072.50000000003</v>
      </c>
      <c r="H62" s="3">
        <f t="shared" si="1"/>
        <v>43221.750000000015</v>
      </c>
      <c r="I62" s="3">
        <f t="shared" si="2"/>
        <v>30255.22500000001</v>
      </c>
      <c r="J62" s="5">
        <f t="shared" si="3"/>
        <v>3603651.8699999996</v>
      </c>
      <c r="K62" s="8">
        <f t="shared" si="4"/>
        <v>0.664806410656089</v>
      </c>
    </row>
    <row r="63" spans="2:11" ht="12.75">
      <c r="B63">
        <v>59</v>
      </c>
      <c r="C63">
        <v>219.57</v>
      </c>
      <c r="D63">
        <v>7866.29</v>
      </c>
      <c r="E63">
        <v>838.72</v>
      </c>
      <c r="F63">
        <v>30047.9</v>
      </c>
      <c r="G63" s="3">
        <f t="shared" si="0"/>
        <v>142720.5</v>
      </c>
      <c r="H63" s="3">
        <f t="shared" si="1"/>
        <v>42816.15000000001</v>
      </c>
      <c r="I63" s="3">
        <f t="shared" si="2"/>
        <v>29971.305000000004</v>
      </c>
      <c r="J63" s="5">
        <f t="shared" si="3"/>
        <v>3633623.175</v>
      </c>
      <c r="K63" s="8">
        <f t="shared" si="4"/>
        <v>0.670335556205803</v>
      </c>
    </row>
    <row r="64" spans="2:11" ht="12.75">
      <c r="B64">
        <v>60</v>
      </c>
      <c r="C64">
        <v>208.73</v>
      </c>
      <c r="D64">
        <v>9672.74</v>
      </c>
      <c r="E64">
        <v>827.69</v>
      </c>
      <c r="F64">
        <v>38355.86</v>
      </c>
      <c r="G64" s="3">
        <f t="shared" si="0"/>
        <v>135674.5</v>
      </c>
      <c r="H64" s="3">
        <f t="shared" si="1"/>
        <v>40702.350000000006</v>
      </c>
      <c r="I64" s="3">
        <f t="shared" si="2"/>
        <v>28491.645000000004</v>
      </c>
      <c r="J64" s="5">
        <f t="shared" si="3"/>
        <v>3662114.82</v>
      </c>
      <c r="K64" s="8">
        <f t="shared" si="4"/>
        <v>0.6755917321432799</v>
      </c>
    </row>
    <row r="65" spans="2:11" ht="12.75">
      <c r="B65">
        <v>61</v>
      </c>
      <c r="C65">
        <v>206.04</v>
      </c>
      <c r="D65">
        <v>4047.31</v>
      </c>
      <c r="E65">
        <v>818.69</v>
      </c>
      <c r="F65">
        <v>16081.88</v>
      </c>
      <c r="G65" s="3">
        <f t="shared" si="0"/>
        <v>133926</v>
      </c>
      <c r="H65" s="3">
        <f t="shared" si="1"/>
        <v>40177.8</v>
      </c>
      <c r="I65" s="3">
        <f t="shared" si="2"/>
        <v>28124.46</v>
      </c>
      <c r="J65" s="5">
        <f t="shared" si="3"/>
        <v>3690239.28</v>
      </c>
      <c r="K65" s="8">
        <f t="shared" si="4"/>
        <v>0.6807801693116684</v>
      </c>
    </row>
    <row r="66" spans="2:11" ht="12.75">
      <c r="B66">
        <v>62</v>
      </c>
      <c r="C66">
        <v>202.91</v>
      </c>
      <c r="D66">
        <v>1079</v>
      </c>
      <c r="E66">
        <v>1409.02</v>
      </c>
      <c r="F66">
        <v>7492.64</v>
      </c>
      <c r="G66" s="3">
        <f t="shared" si="0"/>
        <v>131891.5</v>
      </c>
      <c r="H66" s="3">
        <f t="shared" si="1"/>
        <v>39567.450000000004</v>
      </c>
      <c r="I66" s="3">
        <f t="shared" si="2"/>
        <v>27697.215</v>
      </c>
      <c r="J66" s="5">
        <f t="shared" si="3"/>
        <v>3717936.4949999996</v>
      </c>
      <c r="K66" s="8">
        <f t="shared" si="4"/>
        <v>0.6858897877636083</v>
      </c>
    </row>
    <row r="67" spans="2:11" ht="12.75">
      <c r="B67">
        <v>63</v>
      </c>
      <c r="C67">
        <v>202.89</v>
      </c>
      <c r="D67">
        <v>2038.09</v>
      </c>
      <c r="E67">
        <v>624.38</v>
      </c>
      <c r="F67">
        <v>6272.08</v>
      </c>
      <c r="G67" s="3">
        <f t="shared" si="0"/>
        <v>131878.5</v>
      </c>
      <c r="H67" s="3">
        <f t="shared" si="1"/>
        <v>39563.55</v>
      </c>
      <c r="I67" s="3">
        <f t="shared" si="2"/>
        <v>27694.485</v>
      </c>
      <c r="J67" s="5">
        <f t="shared" si="3"/>
        <v>3745630.9799999995</v>
      </c>
      <c r="K67" s="8">
        <f t="shared" si="4"/>
        <v>0.6909989025815774</v>
      </c>
    </row>
    <row r="68" spans="2:11" ht="12.75">
      <c r="B68">
        <v>64</v>
      </c>
      <c r="C68">
        <v>201.99</v>
      </c>
      <c r="D68">
        <v>3549.17</v>
      </c>
      <c r="E68">
        <v>948.87</v>
      </c>
      <c r="F68">
        <v>16672.53</v>
      </c>
      <c r="G68" s="3">
        <f t="shared" si="0"/>
        <v>131293.5</v>
      </c>
      <c r="H68" s="3">
        <f t="shared" si="1"/>
        <v>39388.05</v>
      </c>
      <c r="I68" s="3">
        <f t="shared" si="2"/>
        <v>27571.635000000002</v>
      </c>
      <c r="J68" s="5">
        <f t="shared" si="3"/>
        <v>3773202.6149999993</v>
      </c>
      <c r="K68" s="8">
        <f t="shared" si="4"/>
        <v>0.6960853538708551</v>
      </c>
    </row>
    <row r="69" spans="2:11" ht="12.75">
      <c r="B69">
        <v>65</v>
      </c>
      <c r="C69">
        <v>200.28</v>
      </c>
      <c r="D69">
        <v>1682.59</v>
      </c>
      <c r="E69">
        <v>1043.54</v>
      </c>
      <c r="F69">
        <v>8766.94</v>
      </c>
      <c r="G69" s="3">
        <f aca="true" t="shared" si="5" ref="G69:G132">C69/WeeksProductData*52*StoreCount</f>
        <v>130182.00000000001</v>
      </c>
      <c r="H69" s="3">
        <f aca="true" t="shared" si="6" ref="H69:H132">G69*(1-ProductLossPercent)</f>
        <v>39054.60000000001</v>
      </c>
      <c r="I69" s="3">
        <f aca="true" t="shared" si="7" ref="I69:I132">H69*(1-OverlapPercent)</f>
        <v>27338.22000000001</v>
      </c>
      <c r="J69" s="5">
        <f t="shared" si="3"/>
        <v>3800540.8349999995</v>
      </c>
      <c r="K69" s="8">
        <f t="shared" si="4"/>
        <v>0.7011287444556196</v>
      </c>
    </row>
    <row r="70" spans="2:11" ht="12.75">
      <c r="B70">
        <v>66</v>
      </c>
      <c r="C70">
        <v>199.68</v>
      </c>
      <c r="D70">
        <v>24143.45</v>
      </c>
      <c r="E70">
        <v>864.67</v>
      </c>
      <c r="F70">
        <v>104547.36</v>
      </c>
      <c r="G70" s="3">
        <f t="shared" si="5"/>
        <v>129792</v>
      </c>
      <c r="H70" s="3">
        <f t="shared" si="6"/>
        <v>38937.600000000006</v>
      </c>
      <c r="I70" s="3">
        <f t="shared" si="7"/>
        <v>27256.320000000003</v>
      </c>
      <c r="J70" s="5">
        <f aca="true" t="shared" si="8" ref="J70:J133">IF(B70&gt;NumberOfProducts,0,J69+I70)</f>
        <v>3827797.1549999993</v>
      </c>
      <c r="K70" s="8">
        <f aca="true" t="shared" si="9" ref="K70:K133">J70/$J$2</f>
        <v>0.7061570260212564</v>
      </c>
    </row>
    <row r="71" spans="2:11" ht="12.75">
      <c r="B71">
        <v>67</v>
      </c>
      <c r="C71">
        <v>198.81</v>
      </c>
      <c r="D71">
        <v>1521.79</v>
      </c>
      <c r="E71">
        <v>1180.96</v>
      </c>
      <c r="F71">
        <v>9039.63</v>
      </c>
      <c r="G71" s="3">
        <f t="shared" si="5"/>
        <v>129226.5</v>
      </c>
      <c r="H71" s="3">
        <f t="shared" si="6"/>
        <v>38767.950000000004</v>
      </c>
      <c r="I71" s="3">
        <f t="shared" si="7"/>
        <v>27137.565000000002</v>
      </c>
      <c r="J71" s="5">
        <f t="shared" si="8"/>
        <v>3854934.7199999993</v>
      </c>
      <c r="K71" s="8">
        <f t="shared" si="9"/>
        <v>0.7111633995091583</v>
      </c>
    </row>
    <row r="72" spans="2:11" ht="12.75">
      <c r="B72">
        <v>68</v>
      </c>
      <c r="C72">
        <v>196.6</v>
      </c>
      <c r="D72">
        <v>4395.34</v>
      </c>
      <c r="E72">
        <v>896.48</v>
      </c>
      <c r="F72">
        <v>20042.42</v>
      </c>
      <c r="G72" s="3">
        <f t="shared" si="5"/>
        <v>127789.99999999999</v>
      </c>
      <c r="H72" s="3">
        <f t="shared" si="6"/>
        <v>38337</v>
      </c>
      <c r="I72" s="3">
        <f t="shared" si="7"/>
        <v>26835.899999999998</v>
      </c>
      <c r="J72" s="5">
        <f t="shared" si="8"/>
        <v>3881770.619999999</v>
      </c>
      <c r="K72" s="8">
        <f t="shared" si="9"/>
        <v>0.7161141214432739</v>
      </c>
    </row>
    <row r="73" spans="2:11" ht="12.75">
      <c r="B73">
        <v>69</v>
      </c>
      <c r="C73">
        <v>194.39</v>
      </c>
      <c r="D73">
        <v>6227.07</v>
      </c>
      <c r="E73">
        <v>716.13</v>
      </c>
      <c r="F73">
        <v>22940.43</v>
      </c>
      <c r="G73" s="3">
        <f t="shared" si="5"/>
        <v>126353.5</v>
      </c>
      <c r="H73" s="3">
        <f t="shared" si="6"/>
        <v>37906.05</v>
      </c>
      <c r="I73" s="3">
        <f t="shared" si="7"/>
        <v>26534.235</v>
      </c>
      <c r="J73" s="5">
        <f t="shared" si="8"/>
        <v>3908304.854999999</v>
      </c>
      <c r="K73" s="8">
        <f t="shared" si="9"/>
        <v>0.7210091918236031</v>
      </c>
    </row>
    <row r="74" spans="2:11" ht="12.75">
      <c r="B74">
        <v>70</v>
      </c>
      <c r="C74">
        <v>189.43</v>
      </c>
      <c r="D74">
        <v>4919.99</v>
      </c>
      <c r="E74">
        <v>812.33</v>
      </c>
      <c r="F74">
        <v>21098.28</v>
      </c>
      <c r="G74" s="3">
        <f t="shared" si="5"/>
        <v>123129.5</v>
      </c>
      <c r="H74" s="3">
        <f t="shared" si="6"/>
        <v>36938.850000000006</v>
      </c>
      <c r="I74" s="3">
        <f t="shared" si="7"/>
        <v>25857.195000000003</v>
      </c>
      <c r="J74" s="5">
        <f t="shared" si="8"/>
        <v>3934162.049999999</v>
      </c>
      <c r="K74" s="8">
        <f t="shared" si="9"/>
        <v>0.725779360979145</v>
      </c>
    </row>
    <row r="75" spans="2:11" ht="12.75">
      <c r="B75">
        <v>71</v>
      </c>
      <c r="C75">
        <v>189.09</v>
      </c>
      <c r="D75">
        <v>6949.32</v>
      </c>
      <c r="E75">
        <v>617.37</v>
      </c>
      <c r="F75">
        <v>22689.03</v>
      </c>
      <c r="G75" s="3">
        <f t="shared" si="5"/>
        <v>122908.5</v>
      </c>
      <c r="H75" s="3">
        <f t="shared" si="6"/>
        <v>36872.55</v>
      </c>
      <c r="I75" s="3">
        <f t="shared" si="7"/>
        <v>25810.785</v>
      </c>
      <c r="J75" s="5">
        <f t="shared" si="8"/>
        <v>3959972.834999999</v>
      </c>
      <c r="K75" s="8">
        <f t="shared" si="9"/>
        <v>0.7305409683571812</v>
      </c>
    </row>
    <row r="76" spans="2:11" ht="12.75">
      <c r="B76">
        <v>72</v>
      </c>
      <c r="C76">
        <v>187.82</v>
      </c>
      <c r="D76">
        <v>3011.06</v>
      </c>
      <c r="E76">
        <v>738.39</v>
      </c>
      <c r="F76">
        <v>11837.53</v>
      </c>
      <c r="G76" s="3">
        <f t="shared" si="5"/>
        <v>122083</v>
      </c>
      <c r="H76" s="3">
        <f t="shared" si="6"/>
        <v>36624.90000000001</v>
      </c>
      <c r="I76" s="3">
        <f t="shared" si="7"/>
        <v>25637.430000000004</v>
      </c>
      <c r="J76" s="5">
        <f t="shared" si="8"/>
        <v>3985610.264999999</v>
      </c>
      <c r="K76" s="8">
        <f t="shared" si="9"/>
        <v>0.7352705949780642</v>
      </c>
    </row>
    <row r="77" spans="2:11" ht="12.75">
      <c r="B77">
        <v>73</v>
      </c>
      <c r="C77">
        <v>187.32</v>
      </c>
      <c r="D77">
        <v>2471.08</v>
      </c>
      <c r="E77">
        <v>1258.98</v>
      </c>
      <c r="F77">
        <v>16608.1</v>
      </c>
      <c r="G77" s="3">
        <f t="shared" si="5"/>
        <v>121758</v>
      </c>
      <c r="H77" s="3">
        <f t="shared" si="6"/>
        <v>36527.40000000001</v>
      </c>
      <c r="I77" s="3">
        <f t="shared" si="7"/>
        <v>25569.180000000004</v>
      </c>
      <c r="J77" s="5">
        <f t="shared" si="8"/>
        <v>4011179.4449999994</v>
      </c>
      <c r="K77" s="8">
        <f t="shared" si="9"/>
        <v>0.7399876307496742</v>
      </c>
    </row>
    <row r="78" spans="2:11" ht="12.75">
      <c r="B78">
        <v>74</v>
      </c>
      <c r="C78">
        <v>184.99</v>
      </c>
      <c r="D78">
        <v>1664.99</v>
      </c>
      <c r="E78">
        <v>1195.19</v>
      </c>
      <c r="F78">
        <v>10757.19</v>
      </c>
      <c r="G78" s="3">
        <f t="shared" si="5"/>
        <v>120243.5</v>
      </c>
      <c r="H78" s="3">
        <f t="shared" si="6"/>
        <v>36073.05</v>
      </c>
      <c r="I78" s="3">
        <f t="shared" si="7"/>
        <v>25251.135000000002</v>
      </c>
      <c r="J78" s="5">
        <f t="shared" si="8"/>
        <v>4036430.579999999</v>
      </c>
      <c r="K78" s="8">
        <f t="shared" si="9"/>
        <v>0.7446459931636724</v>
      </c>
    </row>
    <row r="79" spans="2:11" ht="12.75">
      <c r="B79">
        <v>75</v>
      </c>
      <c r="C79">
        <v>183.75</v>
      </c>
      <c r="D79">
        <v>2784.37</v>
      </c>
      <c r="E79">
        <v>727.31</v>
      </c>
      <c r="F79">
        <v>11020.93</v>
      </c>
      <c r="G79" s="3">
        <f t="shared" si="5"/>
        <v>119437.5</v>
      </c>
      <c r="H79" s="3">
        <f t="shared" si="6"/>
        <v>35831.25000000001</v>
      </c>
      <c r="I79" s="3">
        <f t="shared" si="7"/>
        <v>25081.875000000004</v>
      </c>
      <c r="J79" s="5">
        <f t="shared" si="8"/>
        <v>4061512.454999999</v>
      </c>
      <c r="K79" s="8">
        <f t="shared" si="9"/>
        <v>0.7492731302714738</v>
      </c>
    </row>
    <row r="80" spans="2:11" ht="12.75">
      <c r="B80">
        <v>76</v>
      </c>
      <c r="C80">
        <v>183.27</v>
      </c>
      <c r="D80">
        <v>19257</v>
      </c>
      <c r="E80">
        <v>724.36</v>
      </c>
      <c r="F80">
        <v>76112.18</v>
      </c>
      <c r="G80" s="3">
        <f t="shared" si="5"/>
        <v>119125.50000000001</v>
      </c>
      <c r="H80" s="3">
        <f t="shared" si="6"/>
        <v>35737.65000000001</v>
      </c>
      <c r="I80" s="3">
        <f t="shared" si="7"/>
        <v>25016.355000000003</v>
      </c>
      <c r="J80" s="5">
        <f t="shared" si="8"/>
        <v>4086528.809999999</v>
      </c>
      <c r="K80" s="8">
        <f t="shared" si="9"/>
        <v>0.7538881801639731</v>
      </c>
    </row>
    <row r="81" spans="2:11" ht="12.75">
      <c r="B81">
        <v>77</v>
      </c>
      <c r="C81">
        <v>182.74</v>
      </c>
      <c r="D81">
        <v>8094.04</v>
      </c>
      <c r="E81">
        <v>522.75</v>
      </c>
      <c r="F81">
        <v>23154.12</v>
      </c>
      <c r="G81" s="3">
        <f t="shared" si="5"/>
        <v>118781</v>
      </c>
      <c r="H81" s="3">
        <f t="shared" si="6"/>
        <v>35634.3</v>
      </c>
      <c r="I81" s="3">
        <f t="shared" si="7"/>
        <v>24944.010000000002</v>
      </c>
      <c r="J81" s="5">
        <f t="shared" si="8"/>
        <v>4111472.819999999</v>
      </c>
      <c r="K81" s="8">
        <f t="shared" si="9"/>
        <v>0.758489883756243</v>
      </c>
    </row>
    <row r="82" spans="2:11" ht="12.75">
      <c r="B82">
        <v>78</v>
      </c>
      <c r="C82">
        <v>180.96</v>
      </c>
      <c r="D82">
        <v>1730.17</v>
      </c>
      <c r="E82">
        <v>1250.4</v>
      </c>
      <c r="F82">
        <v>11955.18</v>
      </c>
      <c r="G82" s="3">
        <f t="shared" si="5"/>
        <v>117624</v>
      </c>
      <c r="H82" s="3">
        <f t="shared" si="6"/>
        <v>35287.200000000004</v>
      </c>
      <c r="I82" s="3">
        <f t="shared" si="7"/>
        <v>24701.04</v>
      </c>
      <c r="J82" s="5">
        <f t="shared" si="8"/>
        <v>4136173.859999999</v>
      </c>
      <c r="K82" s="8">
        <f t="shared" si="9"/>
        <v>0.7630467639251015</v>
      </c>
    </row>
    <row r="83" spans="2:11" ht="12.75">
      <c r="B83">
        <v>79</v>
      </c>
      <c r="C83">
        <v>179.2</v>
      </c>
      <c r="D83">
        <v>3317.57</v>
      </c>
      <c r="E83">
        <v>705.51</v>
      </c>
      <c r="F83">
        <v>13061.19</v>
      </c>
      <c r="G83" s="3">
        <f t="shared" si="5"/>
        <v>116480</v>
      </c>
      <c r="H83" s="3">
        <f t="shared" si="6"/>
        <v>34944.00000000001</v>
      </c>
      <c r="I83" s="3">
        <f t="shared" si="7"/>
        <v>24460.800000000003</v>
      </c>
      <c r="J83" s="5">
        <f t="shared" si="8"/>
        <v>4160634.6599999988</v>
      </c>
      <c r="K83" s="8">
        <f t="shared" si="9"/>
        <v>0.7675593243045191</v>
      </c>
    </row>
    <row r="84" spans="2:11" ht="12.75">
      <c r="B84">
        <v>80</v>
      </c>
      <c r="C84">
        <v>176.85</v>
      </c>
      <c r="D84">
        <v>6770.33</v>
      </c>
      <c r="E84">
        <v>641.01</v>
      </c>
      <c r="F84">
        <v>24539.73</v>
      </c>
      <c r="G84" s="3">
        <f t="shared" si="5"/>
        <v>114952.49999999999</v>
      </c>
      <c r="H84" s="3">
        <f t="shared" si="6"/>
        <v>34485.75</v>
      </c>
      <c r="I84" s="3">
        <f t="shared" si="7"/>
        <v>24140.024999999998</v>
      </c>
      <c r="J84" s="5">
        <f t="shared" si="8"/>
        <v>4184774.6849999987</v>
      </c>
      <c r="K84" s="8">
        <f t="shared" si="9"/>
        <v>0.7720127076923541</v>
      </c>
    </row>
    <row r="85" spans="2:11" ht="12.75">
      <c r="B85">
        <v>81</v>
      </c>
      <c r="C85">
        <v>176.09</v>
      </c>
      <c r="D85">
        <v>1865.94</v>
      </c>
      <c r="E85">
        <v>542.12</v>
      </c>
      <c r="F85">
        <v>5744.6</v>
      </c>
      <c r="G85" s="3">
        <f t="shared" si="5"/>
        <v>114458.49999999999</v>
      </c>
      <c r="H85" s="3">
        <f t="shared" si="6"/>
        <v>34337.55</v>
      </c>
      <c r="I85" s="3">
        <f t="shared" si="7"/>
        <v>24036.285</v>
      </c>
      <c r="J85" s="5">
        <f t="shared" si="8"/>
        <v>4208810.969999999</v>
      </c>
      <c r="K85" s="8">
        <f t="shared" si="9"/>
        <v>0.7764469529892941</v>
      </c>
    </row>
    <row r="86" spans="2:11" ht="12.75">
      <c r="B86">
        <v>82</v>
      </c>
      <c r="C86">
        <v>175.69</v>
      </c>
      <c r="D86">
        <v>10324.63</v>
      </c>
      <c r="E86">
        <v>695.94</v>
      </c>
      <c r="F86">
        <v>40897.86</v>
      </c>
      <c r="G86" s="3">
        <f t="shared" si="5"/>
        <v>114198.49999999999</v>
      </c>
      <c r="H86" s="3">
        <f t="shared" si="6"/>
        <v>34259.55</v>
      </c>
      <c r="I86" s="3">
        <f t="shared" si="7"/>
        <v>23981.685</v>
      </c>
      <c r="J86" s="5">
        <f t="shared" si="8"/>
        <v>4232792.654999998</v>
      </c>
      <c r="K86" s="8">
        <f t="shared" si="9"/>
        <v>0.7808711256068158</v>
      </c>
    </row>
    <row r="87" spans="2:11" ht="12.75">
      <c r="B87">
        <v>83</v>
      </c>
      <c r="C87">
        <v>174.3</v>
      </c>
      <c r="D87">
        <v>9050.37</v>
      </c>
      <c r="E87">
        <v>755.09</v>
      </c>
      <c r="F87">
        <v>39207.24</v>
      </c>
      <c r="G87" s="3">
        <f t="shared" si="5"/>
        <v>113295.00000000001</v>
      </c>
      <c r="H87" s="3">
        <f t="shared" si="6"/>
        <v>33988.50000000001</v>
      </c>
      <c r="I87" s="3">
        <f t="shared" si="7"/>
        <v>23791.950000000004</v>
      </c>
      <c r="J87" s="5">
        <f t="shared" si="8"/>
        <v>4256584.604999999</v>
      </c>
      <c r="K87" s="8">
        <f t="shared" si="9"/>
        <v>0.7852602956633589</v>
      </c>
    </row>
    <row r="88" spans="2:11" ht="12.75">
      <c r="B88">
        <v>84</v>
      </c>
      <c r="C88">
        <v>173.77</v>
      </c>
      <c r="D88">
        <v>7228.24</v>
      </c>
      <c r="E88">
        <v>538.39</v>
      </c>
      <c r="F88">
        <v>22395.1</v>
      </c>
      <c r="G88" s="3">
        <f t="shared" si="5"/>
        <v>112950.50000000001</v>
      </c>
      <c r="H88" s="3">
        <f t="shared" si="6"/>
        <v>33885.15000000001</v>
      </c>
      <c r="I88" s="3">
        <f t="shared" si="7"/>
        <v>23719.605000000003</v>
      </c>
      <c r="J88" s="5">
        <f t="shared" si="8"/>
        <v>4280304.209999999</v>
      </c>
      <c r="K88" s="8">
        <f t="shared" si="9"/>
        <v>0.7896361194196726</v>
      </c>
    </row>
    <row r="89" spans="2:11" ht="12.75">
      <c r="B89">
        <v>85</v>
      </c>
      <c r="C89">
        <v>172.48</v>
      </c>
      <c r="D89">
        <v>6716.15</v>
      </c>
      <c r="E89">
        <v>688.46</v>
      </c>
      <c r="F89">
        <v>26807.9</v>
      </c>
      <c r="G89" s="3">
        <f t="shared" si="5"/>
        <v>112112</v>
      </c>
      <c r="H89" s="3">
        <f t="shared" si="6"/>
        <v>33633.600000000006</v>
      </c>
      <c r="I89" s="3">
        <f t="shared" si="7"/>
        <v>23543.520000000004</v>
      </c>
      <c r="J89" s="5">
        <f t="shared" si="8"/>
        <v>4303847.729999999</v>
      </c>
      <c r="K89" s="8">
        <f t="shared" si="9"/>
        <v>0.793979458784862</v>
      </c>
    </row>
    <row r="90" spans="2:11" ht="12.75">
      <c r="B90">
        <v>86</v>
      </c>
      <c r="C90">
        <v>171.9</v>
      </c>
      <c r="D90">
        <v>1528.01</v>
      </c>
      <c r="E90">
        <v>853.04</v>
      </c>
      <c r="F90">
        <v>7582.65</v>
      </c>
      <c r="G90" s="3">
        <f t="shared" si="5"/>
        <v>111735.00000000001</v>
      </c>
      <c r="H90" s="3">
        <f t="shared" si="6"/>
        <v>33520.50000000001</v>
      </c>
      <c r="I90" s="3">
        <f t="shared" si="7"/>
        <v>23464.350000000002</v>
      </c>
      <c r="J90" s="5">
        <f t="shared" si="8"/>
        <v>4327312.079999998</v>
      </c>
      <c r="K90" s="8">
        <f t="shared" si="9"/>
        <v>0.7983081927648948</v>
      </c>
    </row>
    <row r="91" spans="2:11" ht="12.75">
      <c r="B91">
        <v>87</v>
      </c>
      <c r="C91">
        <v>171.64</v>
      </c>
      <c r="D91">
        <v>2866.99</v>
      </c>
      <c r="E91">
        <v>608.61</v>
      </c>
      <c r="F91">
        <v>10165.84</v>
      </c>
      <c r="G91" s="3">
        <f t="shared" si="5"/>
        <v>111566</v>
      </c>
      <c r="H91" s="3">
        <f t="shared" si="6"/>
        <v>33469.8</v>
      </c>
      <c r="I91" s="3">
        <f t="shared" si="7"/>
        <v>23428.86</v>
      </c>
      <c r="J91" s="5">
        <f t="shared" si="8"/>
        <v>4350740.939999999</v>
      </c>
      <c r="K91" s="8">
        <f t="shared" si="9"/>
        <v>0.802630379503306</v>
      </c>
    </row>
    <row r="92" spans="2:11" ht="12.75">
      <c r="B92">
        <v>88</v>
      </c>
      <c r="C92">
        <v>171.62</v>
      </c>
      <c r="D92">
        <v>3046.22</v>
      </c>
      <c r="E92">
        <v>713.92</v>
      </c>
      <c r="F92">
        <v>12672</v>
      </c>
      <c r="G92" s="3">
        <f t="shared" si="5"/>
        <v>111553.00000000001</v>
      </c>
      <c r="H92" s="3">
        <f t="shared" si="6"/>
        <v>33465.90000000001</v>
      </c>
      <c r="I92" s="3">
        <f t="shared" si="7"/>
        <v>23426.130000000005</v>
      </c>
      <c r="J92" s="5">
        <f t="shared" si="8"/>
        <v>4374167.069999998</v>
      </c>
      <c r="K92" s="8">
        <f t="shared" si="9"/>
        <v>0.806952062607746</v>
      </c>
    </row>
    <row r="93" spans="2:11" ht="12.75">
      <c r="B93">
        <v>89</v>
      </c>
      <c r="C93">
        <v>171.52</v>
      </c>
      <c r="D93">
        <v>4899.71</v>
      </c>
      <c r="E93">
        <v>517.29</v>
      </c>
      <c r="F93">
        <v>14777.04</v>
      </c>
      <c r="G93" s="3">
        <f t="shared" si="5"/>
        <v>111488.00000000001</v>
      </c>
      <c r="H93" s="3">
        <f t="shared" si="6"/>
        <v>33446.40000000001</v>
      </c>
      <c r="I93" s="3">
        <f t="shared" si="7"/>
        <v>23412.480000000003</v>
      </c>
      <c r="J93" s="5">
        <f t="shared" si="8"/>
        <v>4397579.549999999</v>
      </c>
      <c r="K93" s="8">
        <f t="shared" si="9"/>
        <v>0.8112712275423316</v>
      </c>
    </row>
    <row r="94" spans="2:11" ht="12.75">
      <c r="B94">
        <v>90</v>
      </c>
      <c r="C94">
        <v>169.31</v>
      </c>
      <c r="D94">
        <v>3415.78</v>
      </c>
      <c r="E94">
        <v>681.61</v>
      </c>
      <c r="F94">
        <v>13751.34</v>
      </c>
      <c r="G94" s="3">
        <f t="shared" si="5"/>
        <v>110051.50000000001</v>
      </c>
      <c r="H94" s="3">
        <f t="shared" si="6"/>
        <v>33015.45000000001</v>
      </c>
      <c r="I94" s="3">
        <f t="shared" si="7"/>
        <v>23110.815000000006</v>
      </c>
      <c r="J94" s="5">
        <f t="shared" si="8"/>
        <v>4420690.364999999</v>
      </c>
      <c r="K94" s="8">
        <f t="shared" si="9"/>
        <v>0.8155347409231308</v>
      </c>
    </row>
    <row r="95" spans="2:11" ht="12.75">
      <c r="B95">
        <v>91</v>
      </c>
      <c r="C95">
        <v>168.82</v>
      </c>
      <c r="D95">
        <v>1353.1</v>
      </c>
      <c r="E95">
        <v>859.16</v>
      </c>
      <c r="F95">
        <v>6886.21</v>
      </c>
      <c r="G95" s="3">
        <f t="shared" si="5"/>
        <v>109733</v>
      </c>
      <c r="H95" s="3">
        <f t="shared" si="6"/>
        <v>32919.9</v>
      </c>
      <c r="I95" s="3">
        <f t="shared" si="7"/>
        <v>23043.93</v>
      </c>
      <c r="J95" s="5">
        <f t="shared" si="8"/>
        <v>4443734.294999999</v>
      </c>
      <c r="K95" s="8">
        <f t="shared" si="9"/>
        <v>0.8197859152716425</v>
      </c>
    </row>
    <row r="96" spans="2:11" ht="12.75">
      <c r="B96">
        <v>92</v>
      </c>
      <c r="C96">
        <v>164.33</v>
      </c>
      <c r="D96">
        <v>6310.04</v>
      </c>
      <c r="E96">
        <v>722.27</v>
      </c>
      <c r="F96">
        <v>27734.24</v>
      </c>
      <c r="G96" s="3">
        <f t="shared" si="5"/>
        <v>106814.5</v>
      </c>
      <c r="H96" s="3">
        <f t="shared" si="6"/>
        <v>32044.350000000006</v>
      </c>
      <c r="I96" s="3">
        <f t="shared" si="7"/>
        <v>22431.045000000002</v>
      </c>
      <c r="J96" s="5">
        <f t="shared" si="8"/>
        <v>4466165.339999999</v>
      </c>
      <c r="K96" s="8">
        <f t="shared" si="9"/>
        <v>0.8239240237936832</v>
      </c>
    </row>
    <row r="97" spans="2:11" ht="12.75">
      <c r="B97">
        <v>93</v>
      </c>
      <c r="C97">
        <v>162.57</v>
      </c>
      <c r="D97">
        <v>4831.13</v>
      </c>
      <c r="E97">
        <v>728.03</v>
      </c>
      <c r="F97">
        <v>21635.1</v>
      </c>
      <c r="G97" s="3">
        <f t="shared" si="5"/>
        <v>105670.5</v>
      </c>
      <c r="H97" s="3">
        <f t="shared" si="6"/>
        <v>31701.150000000005</v>
      </c>
      <c r="I97" s="3">
        <f t="shared" si="7"/>
        <v>22190.805000000004</v>
      </c>
      <c r="J97" s="5">
        <f t="shared" si="8"/>
        <v>4488356.144999999</v>
      </c>
      <c r="K97" s="8">
        <f t="shared" si="9"/>
        <v>0.8280178125262833</v>
      </c>
    </row>
    <row r="98" spans="2:11" ht="12.75">
      <c r="B98">
        <v>94</v>
      </c>
      <c r="C98">
        <v>161.97</v>
      </c>
      <c r="D98">
        <v>3017.86</v>
      </c>
      <c r="E98">
        <v>612.14</v>
      </c>
      <c r="F98">
        <v>11405.45</v>
      </c>
      <c r="G98" s="3">
        <f t="shared" si="5"/>
        <v>105280.5</v>
      </c>
      <c r="H98" s="3">
        <f t="shared" si="6"/>
        <v>31584.150000000005</v>
      </c>
      <c r="I98" s="3">
        <f t="shared" si="7"/>
        <v>22108.905000000002</v>
      </c>
      <c r="J98" s="5">
        <f t="shared" si="8"/>
        <v>4510465.049999999</v>
      </c>
      <c r="K98" s="8">
        <f t="shared" si="9"/>
        <v>0.8320964922397559</v>
      </c>
    </row>
    <row r="99" spans="2:11" ht="12.75">
      <c r="B99">
        <v>95</v>
      </c>
      <c r="C99">
        <v>159.32</v>
      </c>
      <c r="D99">
        <v>2509.33</v>
      </c>
      <c r="E99">
        <v>827.5</v>
      </c>
      <c r="F99">
        <v>13033.27</v>
      </c>
      <c r="G99" s="3">
        <f t="shared" si="5"/>
        <v>103558</v>
      </c>
      <c r="H99" s="3">
        <f t="shared" si="6"/>
        <v>31067.400000000005</v>
      </c>
      <c r="I99" s="3">
        <f t="shared" si="7"/>
        <v>21747.180000000004</v>
      </c>
      <c r="J99" s="5">
        <f t="shared" si="8"/>
        <v>4532212.229999999</v>
      </c>
      <c r="K99" s="8">
        <f t="shared" si="9"/>
        <v>0.8361084404520819</v>
      </c>
    </row>
    <row r="100" spans="2:11" ht="12.75">
      <c r="B100">
        <v>96</v>
      </c>
      <c r="C100">
        <v>151.14</v>
      </c>
      <c r="D100">
        <v>445</v>
      </c>
      <c r="E100">
        <v>606.09</v>
      </c>
      <c r="F100">
        <v>1784.5</v>
      </c>
      <c r="G100" s="3">
        <f t="shared" si="5"/>
        <v>98240.99999999999</v>
      </c>
      <c r="H100" s="3">
        <f t="shared" si="6"/>
        <v>29472.3</v>
      </c>
      <c r="I100" s="3">
        <f t="shared" si="7"/>
        <v>20630.609999999997</v>
      </c>
      <c r="J100" s="5">
        <f t="shared" si="8"/>
        <v>4552842.839999999</v>
      </c>
      <c r="K100" s="8">
        <f t="shared" si="9"/>
        <v>0.8399144023703029</v>
      </c>
    </row>
    <row r="101" spans="2:11" ht="12.75">
      <c r="B101">
        <v>97</v>
      </c>
      <c r="C101">
        <v>150.61</v>
      </c>
      <c r="D101">
        <v>2338.04</v>
      </c>
      <c r="E101">
        <v>575.35</v>
      </c>
      <c r="F101">
        <v>8931.56</v>
      </c>
      <c r="G101" s="3">
        <f t="shared" si="5"/>
        <v>97896.50000000001</v>
      </c>
      <c r="H101" s="3">
        <f t="shared" si="6"/>
        <v>29368.950000000008</v>
      </c>
      <c r="I101" s="3">
        <f t="shared" si="7"/>
        <v>20558.265000000003</v>
      </c>
      <c r="J101" s="5">
        <f t="shared" si="8"/>
        <v>4573401.104999999</v>
      </c>
      <c r="K101" s="8">
        <f t="shared" si="9"/>
        <v>0.8437070179882944</v>
      </c>
    </row>
    <row r="102" spans="2:11" ht="12.75">
      <c r="B102">
        <v>98</v>
      </c>
      <c r="C102">
        <v>148.3</v>
      </c>
      <c r="D102">
        <v>1631.31</v>
      </c>
      <c r="E102">
        <v>776.21</v>
      </c>
      <c r="F102">
        <v>8538.31</v>
      </c>
      <c r="G102" s="3">
        <f t="shared" si="5"/>
        <v>96395.00000000001</v>
      </c>
      <c r="H102" s="3">
        <f t="shared" si="6"/>
        <v>28918.500000000007</v>
      </c>
      <c r="I102" s="3">
        <f t="shared" si="7"/>
        <v>20242.950000000004</v>
      </c>
      <c r="J102" s="5">
        <f t="shared" si="8"/>
        <v>4593644.054999999</v>
      </c>
      <c r="K102" s="8">
        <f t="shared" si="9"/>
        <v>0.8474414638826451</v>
      </c>
    </row>
    <row r="103" spans="2:11" ht="12.75">
      <c r="B103">
        <v>99</v>
      </c>
      <c r="C103">
        <v>146.89</v>
      </c>
      <c r="D103">
        <v>832.23</v>
      </c>
      <c r="E103">
        <v>1684.35</v>
      </c>
      <c r="F103">
        <v>9542.94</v>
      </c>
      <c r="G103" s="3">
        <f t="shared" si="5"/>
        <v>95478.5</v>
      </c>
      <c r="H103" s="3">
        <f t="shared" si="6"/>
        <v>28643.550000000003</v>
      </c>
      <c r="I103" s="3">
        <f t="shared" si="7"/>
        <v>20050.485</v>
      </c>
      <c r="J103" s="5">
        <f t="shared" si="8"/>
        <v>4613694.539999999</v>
      </c>
      <c r="K103" s="8">
        <f t="shared" si="9"/>
        <v>0.8511404035820462</v>
      </c>
    </row>
    <row r="104" spans="2:11" ht="12.75">
      <c r="B104">
        <v>100</v>
      </c>
      <c r="C104">
        <v>146.26</v>
      </c>
      <c r="D104">
        <v>3216.34</v>
      </c>
      <c r="E104">
        <v>617.86</v>
      </c>
      <c r="F104">
        <v>13587.06</v>
      </c>
      <c r="G104" s="3">
        <f t="shared" si="5"/>
        <v>95069</v>
      </c>
      <c r="H104" s="3">
        <f t="shared" si="6"/>
        <v>28520.700000000004</v>
      </c>
      <c r="I104" s="3">
        <f t="shared" si="7"/>
        <v>19964.49</v>
      </c>
      <c r="J104" s="5">
        <f t="shared" si="8"/>
        <v>4633659.029999999</v>
      </c>
      <c r="K104" s="8">
        <f t="shared" si="9"/>
        <v>0.8548234788113634</v>
      </c>
    </row>
    <row r="105" spans="2:11" ht="12.75">
      <c r="B105">
        <v>101</v>
      </c>
      <c r="C105">
        <v>144.05</v>
      </c>
      <c r="D105">
        <v>1909.74</v>
      </c>
      <c r="E105">
        <v>573.19</v>
      </c>
      <c r="F105">
        <v>7599.08</v>
      </c>
      <c r="G105" s="3">
        <f t="shared" si="5"/>
        <v>93632.5</v>
      </c>
      <c r="H105" s="3">
        <f t="shared" si="6"/>
        <v>28089.750000000004</v>
      </c>
      <c r="I105" s="3">
        <f t="shared" si="7"/>
        <v>19662.825</v>
      </c>
      <c r="J105" s="5">
        <f t="shared" si="8"/>
        <v>4653321.8549999995</v>
      </c>
      <c r="K105" s="8">
        <f t="shared" si="9"/>
        <v>0.8584509024868943</v>
      </c>
    </row>
    <row r="106" spans="2:11" ht="12.75">
      <c r="B106">
        <v>102</v>
      </c>
      <c r="C106">
        <v>143.65</v>
      </c>
      <c r="D106">
        <v>2524.72</v>
      </c>
      <c r="E106">
        <v>724.97</v>
      </c>
      <c r="F106">
        <v>12741.63</v>
      </c>
      <c r="G106" s="3">
        <f t="shared" si="5"/>
        <v>93372.5</v>
      </c>
      <c r="H106" s="3">
        <f t="shared" si="6"/>
        <v>28011.750000000004</v>
      </c>
      <c r="I106" s="3">
        <f t="shared" si="7"/>
        <v>19608.225000000002</v>
      </c>
      <c r="J106" s="5">
        <f t="shared" si="8"/>
        <v>4672930.079999999</v>
      </c>
      <c r="K106" s="8">
        <f t="shared" si="9"/>
        <v>0.8620682534830066</v>
      </c>
    </row>
    <row r="107" spans="2:11" ht="12.75">
      <c r="B107">
        <v>103</v>
      </c>
      <c r="C107">
        <v>138.42</v>
      </c>
      <c r="D107">
        <v>4739.46</v>
      </c>
      <c r="E107">
        <v>611.02</v>
      </c>
      <c r="F107">
        <v>20921.18</v>
      </c>
      <c r="G107" s="3">
        <f t="shared" si="5"/>
        <v>89972.99999999999</v>
      </c>
      <c r="H107" s="3">
        <f t="shared" si="6"/>
        <v>26991.899999999998</v>
      </c>
      <c r="I107" s="3">
        <f t="shared" si="7"/>
        <v>18894.329999999998</v>
      </c>
      <c r="J107" s="5">
        <f t="shared" si="8"/>
        <v>4691824.409999999</v>
      </c>
      <c r="K107" s="8">
        <f t="shared" si="9"/>
        <v>0.8655539041957242</v>
      </c>
    </row>
    <row r="108" spans="2:11" ht="12.75">
      <c r="B108">
        <v>104</v>
      </c>
      <c r="C108">
        <v>137.91</v>
      </c>
      <c r="D108">
        <v>2814.73</v>
      </c>
      <c r="E108">
        <v>502.9</v>
      </c>
      <c r="F108">
        <v>10264.05</v>
      </c>
      <c r="G108" s="3">
        <f t="shared" si="5"/>
        <v>89641.5</v>
      </c>
      <c r="H108" s="3">
        <f t="shared" si="6"/>
        <v>26892.450000000004</v>
      </c>
      <c r="I108" s="3">
        <f t="shared" si="7"/>
        <v>18824.715</v>
      </c>
      <c r="J108" s="5">
        <f t="shared" si="8"/>
        <v>4710649.124999999</v>
      </c>
      <c r="K108" s="8">
        <f t="shared" si="9"/>
        <v>0.8690267122421834</v>
      </c>
    </row>
    <row r="109" spans="2:11" ht="12.75">
      <c r="B109">
        <v>105</v>
      </c>
      <c r="C109">
        <v>136.59</v>
      </c>
      <c r="D109">
        <v>2203.95</v>
      </c>
      <c r="E109">
        <v>641.36</v>
      </c>
      <c r="F109">
        <v>10348.65</v>
      </c>
      <c r="G109" s="3">
        <f t="shared" si="5"/>
        <v>88783.5</v>
      </c>
      <c r="H109" s="3">
        <f t="shared" si="6"/>
        <v>26635.050000000003</v>
      </c>
      <c r="I109" s="3">
        <f t="shared" si="7"/>
        <v>18644.535</v>
      </c>
      <c r="J109" s="5">
        <f t="shared" si="8"/>
        <v>4729293.659999999</v>
      </c>
      <c r="K109" s="8">
        <f t="shared" si="9"/>
        <v>0.8724662804465622</v>
      </c>
    </row>
    <row r="110" spans="2:11" ht="12.75">
      <c r="B110">
        <v>106</v>
      </c>
      <c r="C110">
        <v>134.92</v>
      </c>
      <c r="D110">
        <v>7476.09</v>
      </c>
      <c r="E110">
        <v>537.73</v>
      </c>
      <c r="F110">
        <v>29796.4</v>
      </c>
      <c r="G110" s="3">
        <f t="shared" si="5"/>
        <v>87698</v>
      </c>
      <c r="H110" s="3">
        <f t="shared" si="6"/>
        <v>26309.400000000005</v>
      </c>
      <c r="I110" s="3">
        <f t="shared" si="7"/>
        <v>18416.58</v>
      </c>
      <c r="J110" s="5">
        <f t="shared" si="8"/>
        <v>4747710.239999999</v>
      </c>
      <c r="K110" s="8">
        <f t="shared" si="9"/>
        <v>0.8758637952143693</v>
      </c>
    </row>
    <row r="111" spans="2:11" ht="12.75">
      <c r="B111">
        <v>107</v>
      </c>
      <c r="C111">
        <v>133.81</v>
      </c>
      <c r="D111">
        <v>5989.16</v>
      </c>
      <c r="E111">
        <v>529.07</v>
      </c>
      <c r="F111">
        <v>23680.58</v>
      </c>
      <c r="G111" s="3">
        <f t="shared" si="5"/>
        <v>86976.5</v>
      </c>
      <c r="H111" s="3">
        <f t="shared" si="6"/>
        <v>26092.950000000004</v>
      </c>
      <c r="I111" s="3">
        <f t="shared" si="7"/>
        <v>18265.065000000002</v>
      </c>
      <c r="J111" s="5">
        <f t="shared" si="8"/>
        <v>4765975.305</v>
      </c>
      <c r="K111" s="8">
        <f t="shared" si="9"/>
        <v>0.8792333582967906</v>
      </c>
    </row>
    <row r="112" spans="2:11" ht="12.75">
      <c r="B112">
        <v>108</v>
      </c>
      <c r="C112">
        <v>131.62</v>
      </c>
      <c r="D112">
        <v>3776.29</v>
      </c>
      <c r="E112">
        <v>899.02</v>
      </c>
      <c r="F112">
        <v>25793.62</v>
      </c>
      <c r="G112" s="3">
        <f t="shared" si="5"/>
        <v>85553</v>
      </c>
      <c r="H112" s="3">
        <f t="shared" si="6"/>
        <v>25665.900000000005</v>
      </c>
      <c r="I112" s="3">
        <f t="shared" si="7"/>
        <v>17966.13</v>
      </c>
      <c r="J112" s="5">
        <f t="shared" si="8"/>
        <v>4783941.435</v>
      </c>
      <c r="K112" s="8">
        <f t="shared" si="9"/>
        <v>0.8825477734593963</v>
      </c>
    </row>
    <row r="113" spans="2:11" ht="12.75">
      <c r="B113">
        <v>109</v>
      </c>
      <c r="C113">
        <v>130.71</v>
      </c>
      <c r="D113">
        <v>7787.29</v>
      </c>
      <c r="E113">
        <v>482.14</v>
      </c>
      <c r="F113">
        <v>28724.49</v>
      </c>
      <c r="G113" s="3">
        <f t="shared" si="5"/>
        <v>84961.5</v>
      </c>
      <c r="H113" s="3">
        <f t="shared" si="6"/>
        <v>25488.450000000004</v>
      </c>
      <c r="I113" s="3">
        <f t="shared" si="7"/>
        <v>17841.915</v>
      </c>
      <c r="J113" s="5">
        <f t="shared" si="8"/>
        <v>4801783.35</v>
      </c>
      <c r="K113" s="8">
        <f t="shared" si="9"/>
        <v>0.8858392732763254</v>
      </c>
    </row>
    <row r="114" spans="2:11" ht="12.75">
      <c r="B114">
        <v>110</v>
      </c>
      <c r="C114">
        <v>130.15</v>
      </c>
      <c r="D114">
        <v>3332.77</v>
      </c>
      <c r="E114">
        <v>692.72</v>
      </c>
      <c r="F114">
        <v>17738.7</v>
      </c>
      <c r="G114" s="3">
        <f t="shared" si="5"/>
        <v>84597.5</v>
      </c>
      <c r="H114" s="3">
        <f t="shared" si="6"/>
        <v>25379.250000000004</v>
      </c>
      <c r="I114" s="3">
        <f t="shared" si="7"/>
        <v>17765.475000000002</v>
      </c>
      <c r="J114" s="5">
        <f t="shared" si="8"/>
        <v>4819548.824999999</v>
      </c>
      <c r="K114" s="8">
        <f t="shared" si="9"/>
        <v>0.8891166713420687</v>
      </c>
    </row>
    <row r="115" spans="2:11" ht="12.75">
      <c r="B115">
        <v>111</v>
      </c>
      <c r="C115">
        <v>129.23</v>
      </c>
      <c r="D115">
        <v>5926.64</v>
      </c>
      <c r="E115">
        <v>415.64</v>
      </c>
      <c r="F115">
        <v>19061.82</v>
      </c>
      <c r="G115" s="3">
        <f t="shared" si="5"/>
        <v>83999.49999999999</v>
      </c>
      <c r="H115" s="3">
        <f t="shared" si="6"/>
        <v>25199.85</v>
      </c>
      <c r="I115" s="3">
        <f t="shared" si="7"/>
        <v>17639.894999999997</v>
      </c>
      <c r="J115" s="5">
        <f t="shared" si="8"/>
        <v>4837188.719999999</v>
      </c>
      <c r="K115" s="8">
        <f t="shared" si="9"/>
        <v>0.8923709022451498</v>
      </c>
    </row>
    <row r="116" spans="2:11" ht="12.75">
      <c r="B116">
        <v>112</v>
      </c>
      <c r="C116">
        <v>128.34</v>
      </c>
      <c r="D116">
        <v>2023</v>
      </c>
      <c r="E116">
        <v>490.54</v>
      </c>
      <c r="F116">
        <v>7732.27</v>
      </c>
      <c r="G116" s="3">
        <f t="shared" si="5"/>
        <v>83421</v>
      </c>
      <c r="H116" s="3">
        <f t="shared" si="6"/>
        <v>25026.300000000003</v>
      </c>
      <c r="I116" s="3">
        <f t="shared" si="7"/>
        <v>17518.41</v>
      </c>
      <c r="J116" s="5">
        <f t="shared" si="8"/>
        <v>4854707.129999999</v>
      </c>
      <c r="K116" s="8">
        <f t="shared" si="9"/>
        <v>0.8956027214365252</v>
      </c>
    </row>
    <row r="117" spans="2:11" ht="12.75">
      <c r="B117">
        <v>113</v>
      </c>
      <c r="C117">
        <v>127.99</v>
      </c>
      <c r="D117">
        <v>2054.38</v>
      </c>
      <c r="E117">
        <v>562.87</v>
      </c>
      <c r="F117">
        <v>9034.73</v>
      </c>
      <c r="G117" s="3">
        <f t="shared" si="5"/>
        <v>83193.5</v>
      </c>
      <c r="H117" s="3">
        <f t="shared" si="6"/>
        <v>24958.050000000003</v>
      </c>
      <c r="I117" s="3">
        <f t="shared" si="7"/>
        <v>17470.635000000002</v>
      </c>
      <c r="J117" s="5">
        <f t="shared" si="8"/>
        <v>4872177.764999999</v>
      </c>
      <c r="K117" s="8">
        <f t="shared" si="9"/>
        <v>0.8988257270334095</v>
      </c>
    </row>
    <row r="118" spans="2:11" ht="12.75">
      <c r="B118">
        <v>114</v>
      </c>
      <c r="C118">
        <v>124.82</v>
      </c>
      <c r="D118">
        <v>2224.93</v>
      </c>
      <c r="E118">
        <v>766.87</v>
      </c>
      <c r="F118">
        <v>13669.55</v>
      </c>
      <c r="G118" s="3">
        <f t="shared" si="5"/>
        <v>81133</v>
      </c>
      <c r="H118" s="3">
        <f t="shared" si="6"/>
        <v>24339.900000000005</v>
      </c>
      <c r="I118" s="3">
        <f t="shared" si="7"/>
        <v>17037.930000000004</v>
      </c>
      <c r="J118" s="5">
        <f t="shared" si="8"/>
        <v>4889215.694999998</v>
      </c>
      <c r="K118" s="8">
        <f t="shared" si="9"/>
        <v>0.9019689066459033</v>
      </c>
    </row>
    <row r="119" spans="2:11" ht="12.75">
      <c r="B119">
        <v>115</v>
      </c>
      <c r="C119">
        <v>124.18</v>
      </c>
      <c r="D119">
        <v>2815.7</v>
      </c>
      <c r="E119">
        <v>515.99</v>
      </c>
      <c r="F119">
        <v>11699.78</v>
      </c>
      <c r="G119" s="3">
        <f t="shared" si="5"/>
        <v>80717</v>
      </c>
      <c r="H119" s="3">
        <f t="shared" si="6"/>
        <v>24215.100000000002</v>
      </c>
      <c r="I119" s="3">
        <f t="shared" si="7"/>
        <v>16950.57</v>
      </c>
      <c r="J119" s="5">
        <f t="shared" si="8"/>
        <v>4906166.264999999</v>
      </c>
      <c r="K119" s="8">
        <f t="shared" si="9"/>
        <v>0.905095969971328</v>
      </c>
    </row>
    <row r="120" spans="2:11" ht="12.75">
      <c r="B120">
        <v>116</v>
      </c>
      <c r="C120">
        <v>123.47</v>
      </c>
      <c r="D120">
        <v>2103.42</v>
      </c>
      <c r="E120">
        <v>779.01</v>
      </c>
      <c r="F120">
        <v>13271.04</v>
      </c>
      <c r="G120" s="3">
        <f t="shared" si="5"/>
        <v>80255.5</v>
      </c>
      <c r="H120" s="3">
        <f t="shared" si="6"/>
        <v>24076.650000000005</v>
      </c>
      <c r="I120" s="3">
        <f t="shared" si="7"/>
        <v>16853.655000000002</v>
      </c>
      <c r="J120" s="5">
        <f t="shared" si="8"/>
        <v>4923019.919999999</v>
      </c>
      <c r="K120" s="8">
        <f t="shared" si="9"/>
        <v>0.9082051542907851</v>
      </c>
    </row>
    <row r="121" spans="2:11" ht="12.75">
      <c r="B121">
        <v>117</v>
      </c>
      <c r="C121">
        <v>123.45</v>
      </c>
      <c r="D121">
        <v>3532.6</v>
      </c>
      <c r="E121">
        <v>632.11</v>
      </c>
      <c r="F121">
        <v>18088.35</v>
      </c>
      <c r="G121" s="3">
        <f t="shared" si="5"/>
        <v>80242.49999999999</v>
      </c>
      <c r="H121" s="3">
        <f t="shared" si="6"/>
        <v>24072.75</v>
      </c>
      <c r="I121" s="3">
        <f t="shared" si="7"/>
        <v>16850.925</v>
      </c>
      <c r="J121" s="5">
        <f t="shared" si="8"/>
        <v>4939870.844999999</v>
      </c>
      <c r="K121" s="8">
        <f t="shared" si="9"/>
        <v>0.9113138349762712</v>
      </c>
    </row>
    <row r="122" spans="2:11" ht="12.75">
      <c r="B122">
        <v>118</v>
      </c>
      <c r="C122">
        <v>123.4</v>
      </c>
      <c r="D122">
        <v>1165.56</v>
      </c>
      <c r="E122">
        <v>531.83</v>
      </c>
      <c r="F122">
        <v>5023.29</v>
      </c>
      <c r="G122" s="3">
        <f t="shared" si="5"/>
        <v>80210</v>
      </c>
      <c r="H122" s="3">
        <f t="shared" si="6"/>
        <v>24063.000000000004</v>
      </c>
      <c r="I122" s="3">
        <f t="shared" si="7"/>
        <v>16844.100000000002</v>
      </c>
      <c r="J122" s="5">
        <f t="shared" si="8"/>
        <v>4956714.944999998</v>
      </c>
      <c r="K122" s="8">
        <f t="shared" si="9"/>
        <v>0.9144212565768299</v>
      </c>
    </row>
    <row r="123" spans="2:11" ht="12.75">
      <c r="B123">
        <v>119</v>
      </c>
      <c r="C123">
        <v>123.26</v>
      </c>
      <c r="D123">
        <v>6026.52</v>
      </c>
      <c r="E123">
        <v>473.99</v>
      </c>
      <c r="F123">
        <v>23174.78</v>
      </c>
      <c r="G123" s="3">
        <f t="shared" si="5"/>
        <v>80119</v>
      </c>
      <c r="H123" s="3">
        <f t="shared" si="6"/>
        <v>24035.700000000004</v>
      </c>
      <c r="I123" s="3">
        <f t="shared" si="7"/>
        <v>16824.99</v>
      </c>
      <c r="J123" s="5">
        <f t="shared" si="8"/>
        <v>4973539.934999999</v>
      </c>
      <c r="K123" s="8">
        <f t="shared" si="9"/>
        <v>0.9175251527395925</v>
      </c>
    </row>
    <row r="124" spans="2:11" ht="12.75">
      <c r="B124">
        <v>120</v>
      </c>
      <c r="C124">
        <v>122.89</v>
      </c>
      <c r="D124">
        <v>2798.66</v>
      </c>
      <c r="E124">
        <v>534.11</v>
      </c>
      <c r="F124">
        <v>12163.56</v>
      </c>
      <c r="G124" s="3">
        <f t="shared" si="5"/>
        <v>79878.5</v>
      </c>
      <c r="H124" s="3">
        <f t="shared" si="6"/>
        <v>23963.550000000003</v>
      </c>
      <c r="I124" s="3">
        <f t="shared" si="7"/>
        <v>16774.485</v>
      </c>
      <c r="J124" s="5">
        <f t="shared" si="8"/>
        <v>4990314.419999999</v>
      </c>
      <c r="K124" s="8">
        <f t="shared" si="9"/>
        <v>0.9206197316738929</v>
      </c>
    </row>
    <row r="125" spans="2:11" ht="12.75">
      <c r="B125">
        <v>121</v>
      </c>
      <c r="C125">
        <v>122.37</v>
      </c>
      <c r="D125">
        <v>2094.13</v>
      </c>
      <c r="E125">
        <v>426.34</v>
      </c>
      <c r="F125">
        <v>7296.02</v>
      </c>
      <c r="G125" s="3">
        <f t="shared" si="5"/>
        <v>79540.5</v>
      </c>
      <c r="H125" s="3">
        <f t="shared" si="6"/>
        <v>23862.150000000005</v>
      </c>
      <c r="I125" s="3">
        <f t="shared" si="7"/>
        <v>16703.505</v>
      </c>
      <c r="J125" s="5">
        <f t="shared" si="8"/>
        <v>5007017.924999999</v>
      </c>
      <c r="K125" s="8">
        <f t="shared" si="9"/>
        <v>0.9237012161249495</v>
      </c>
    </row>
    <row r="126" spans="2:11" ht="12.75">
      <c r="B126">
        <v>122</v>
      </c>
      <c r="C126">
        <v>122.32</v>
      </c>
      <c r="D126">
        <v>188.12</v>
      </c>
      <c r="E126">
        <v>3649.44</v>
      </c>
      <c r="F126">
        <v>5612.6</v>
      </c>
      <c r="G126" s="3">
        <f t="shared" si="5"/>
        <v>79508</v>
      </c>
      <c r="H126" s="3">
        <f t="shared" si="6"/>
        <v>23852.400000000005</v>
      </c>
      <c r="I126" s="3">
        <f t="shared" si="7"/>
        <v>16696.680000000004</v>
      </c>
      <c r="J126" s="5">
        <f t="shared" si="8"/>
        <v>5023714.604999999</v>
      </c>
      <c r="K126" s="8">
        <f t="shared" si="9"/>
        <v>0.9267814414910788</v>
      </c>
    </row>
    <row r="127" spans="2:11" ht="12.75">
      <c r="B127">
        <v>123</v>
      </c>
      <c r="C127">
        <v>121.42</v>
      </c>
      <c r="D127">
        <v>2165.43</v>
      </c>
      <c r="E127">
        <v>478.73</v>
      </c>
      <c r="F127">
        <v>8537.74</v>
      </c>
      <c r="G127" s="3">
        <f t="shared" si="5"/>
        <v>78923.00000000001</v>
      </c>
      <c r="H127" s="3">
        <f t="shared" si="6"/>
        <v>23676.90000000001</v>
      </c>
      <c r="I127" s="3">
        <f t="shared" si="7"/>
        <v>16573.830000000005</v>
      </c>
      <c r="J127" s="5">
        <f t="shared" si="8"/>
        <v>5040288.434999999</v>
      </c>
      <c r="K127" s="8">
        <f t="shared" si="9"/>
        <v>0.9298390033285168</v>
      </c>
    </row>
    <row r="128" spans="2:11" ht="12.75">
      <c r="B128">
        <v>124</v>
      </c>
      <c r="C128">
        <v>120.38</v>
      </c>
      <c r="D128">
        <v>3444.44</v>
      </c>
      <c r="E128">
        <v>523.65</v>
      </c>
      <c r="F128">
        <v>14983.24</v>
      </c>
      <c r="G128" s="3">
        <f t="shared" si="5"/>
        <v>78247</v>
      </c>
      <c r="H128" s="3">
        <f t="shared" si="6"/>
        <v>23474.100000000002</v>
      </c>
      <c r="I128" s="3">
        <f t="shared" si="7"/>
        <v>16431.87</v>
      </c>
      <c r="J128" s="5">
        <f t="shared" si="8"/>
        <v>5056720.304999999</v>
      </c>
      <c r="K128" s="8">
        <f t="shared" si="9"/>
        <v>0.9328703761994672</v>
      </c>
    </row>
    <row r="129" spans="2:11" ht="12.75">
      <c r="B129">
        <v>125</v>
      </c>
      <c r="C129">
        <v>118.12</v>
      </c>
      <c r="D129">
        <v>1159.6</v>
      </c>
      <c r="E129">
        <v>778.17</v>
      </c>
      <c r="F129">
        <v>7639.4</v>
      </c>
      <c r="G129" s="3">
        <f t="shared" si="5"/>
        <v>76778</v>
      </c>
      <c r="H129" s="3">
        <f t="shared" si="6"/>
        <v>23033.400000000005</v>
      </c>
      <c r="I129" s="3">
        <f t="shared" si="7"/>
        <v>16123.380000000003</v>
      </c>
      <c r="J129" s="5">
        <f t="shared" si="8"/>
        <v>5072843.684999999</v>
      </c>
      <c r="K129" s="8">
        <f t="shared" si="9"/>
        <v>0.9358448384317039</v>
      </c>
    </row>
    <row r="130" spans="2:11" ht="12.75">
      <c r="B130">
        <v>126</v>
      </c>
      <c r="C130">
        <v>116.6</v>
      </c>
      <c r="D130">
        <v>910.54</v>
      </c>
      <c r="E130">
        <v>654.86</v>
      </c>
      <c r="F130">
        <v>5113.83</v>
      </c>
      <c r="G130" s="3">
        <f t="shared" si="5"/>
        <v>75790</v>
      </c>
      <c r="H130" s="3">
        <f t="shared" si="6"/>
        <v>22737.000000000004</v>
      </c>
      <c r="I130" s="3">
        <f t="shared" si="7"/>
        <v>15915.900000000001</v>
      </c>
      <c r="J130" s="5">
        <f t="shared" si="8"/>
        <v>5088759.584999999</v>
      </c>
      <c r="K130" s="8">
        <f t="shared" si="9"/>
        <v>0.938781024482151</v>
      </c>
    </row>
    <row r="131" spans="2:11" ht="12.75">
      <c r="B131">
        <v>127</v>
      </c>
      <c r="C131">
        <v>116.44</v>
      </c>
      <c r="D131">
        <v>2302.76</v>
      </c>
      <c r="E131">
        <v>469.96</v>
      </c>
      <c r="F131">
        <v>9294.15</v>
      </c>
      <c r="G131" s="3">
        <f t="shared" si="5"/>
        <v>75686</v>
      </c>
      <c r="H131" s="3">
        <f t="shared" si="6"/>
        <v>22705.800000000003</v>
      </c>
      <c r="I131" s="3">
        <f t="shared" si="7"/>
        <v>15894.060000000001</v>
      </c>
      <c r="J131" s="5">
        <f t="shared" si="8"/>
        <v>5104653.644999999</v>
      </c>
      <c r="K131" s="8">
        <f t="shared" si="9"/>
        <v>0.9417131814608305</v>
      </c>
    </row>
    <row r="132" spans="2:11" ht="12.75">
      <c r="B132">
        <v>128</v>
      </c>
      <c r="C132">
        <v>115.84</v>
      </c>
      <c r="D132">
        <v>5186.69</v>
      </c>
      <c r="E132">
        <v>510.53</v>
      </c>
      <c r="F132">
        <v>22858.93</v>
      </c>
      <c r="G132" s="3">
        <f t="shared" si="5"/>
        <v>75296</v>
      </c>
      <c r="H132" s="3">
        <f t="shared" si="6"/>
        <v>22588.800000000003</v>
      </c>
      <c r="I132" s="3">
        <f t="shared" si="7"/>
        <v>15812.160000000002</v>
      </c>
      <c r="J132" s="5">
        <f t="shared" si="8"/>
        <v>5120465.804999999</v>
      </c>
      <c r="K132" s="8">
        <f t="shared" si="9"/>
        <v>0.9446302294203827</v>
      </c>
    </row>
    <row r="133" spans="2:11" ht="12.75">
      <c r="B133">
        <v>129</v>
      </c>
      <c r="C133">
        <v>112.93</v>
      </c>
      <c r="D133">
        <v>2499.6</v>
      </c>
      <c r="E133">
        <v>258.84</v>
      </c>
      <c r="F133">
        <v>5729.2</v>
      </c>
      <c r="G133" s="3">
        <f aca="true" t="shared" si="10" ref="G133:G196">C133/WeeksProductData*52*StoreCount</f>
        <v>73404.50000000001</v>
      </c>
      <c r="H133" s="3">
        <f aca="true" t="shared" si="11" ref="H133:H196">G133*(1-ProductLossPercent)</f>
        <v>22021.350000000006</v>
      </c>
      <c r="I133" s="3">
        <f aca="true" t="shared" si="12" ref="I133:I196">H133*(1-OverlapPercent)</f>
        <v>15414.945000000003</v>
      </c>
      <c r="J133" s="5">
        <f t="shared" si="8"/>
        <v>5135880.749999999</v>
      </c>
      <c r="K133" s="8">
        <f t="shared" si="9"/>
        <v>0.9474739986371664</v>
      </c>
    </row>
    <row r="134" spans="2:11" ht="12.75">
      <c r="B134">
        <v>130</v>
      </c>
      <c r="C134">
        <v>112.1</v>
      </c>
      <c r="D134">
        <v>2137.37</v>
      </c>
      <c r="E134">
        <v>458.09</v>
      </c>
      <c r="F134">
        <v>8734.33</v>
      </c>
      <c r="G134" s="3">
        <f t="shared" si="10"/>
        <v>72865</v>
      </c>
      <c r="H134" s="3">
        <f t="shared" si="11"/>
        <v>21859.500000000004</v>
      </c>
      <c r="I134" s="3">
        <f t="shared" si="12"/>
        <v>15301.650000000001</v>
      </c>
      <c r="J134" s="5">
        <f aca="true" t="shared" si="13" ref="J134:J197">IF(B134&gt;NumberOfProducts,0,J133+I134)</f>
        <v>5151182.399999999</v>
      </c>
      <c r="K134" s="8">
        <f aca="true" t="shared" si="14" ref="K134:K197">J134/$J$2</f>
        <v>0.9502968670441572</v>
      </c>
    </row>
    <row r="135" spans="2:11" ht="12.75">
      <c r="B135">
        <v>131</v>
      </c>
      <c r="C135">
        <v>112.09</v>
      </c>
      <c r="D135">
        <v>1791.59</v>
      </c>
      <c r="E135">
        <v>538.25</v>
      </c>
      <c r="F135">
        <v>8603.12</v>
      </c>
      <c r="G135" s="3">
        <f t="shared" si="10"/>
        <v>72858.5</v>
      </c>
      <c r="H135" s="3">
        <f t="shared" si="11"/>
        <v>21857.550000000003</v>
      </c>
      <c r="I135" s="3">
        <f t="shared" si="12"/>
        <v>15300.285000000002</v>
      </c>
      <c r="J135" s="5">
        <f t="shared" si="13"/>
        <v>5166482.685</v>
      </c>
      <c r="K135" s="8">
        <f t="shared" si="14"/>
        <v>0.9531194836341623</v>
      </c>
    </row>
    <row r="136" spans="2:11" ht="12.75">
      <c r="B136">
        <v>132</v>
      </c>
      <c r="C136">
        <v>111.16</v>
      </c>
      <c r="D136">
        <v>4788.68</v>
      </c>
      <c r="E136">
        <v>475.85</v>
      </c>
      <c r="F136">
        <v>20499.34</v>
      </c>
      <c r="G136" s="3">
        <f t="shared" si="10"/>
        <v>72254</v>
      </c>
      <c r="H136" s="3">
        <f t="shared" si="11"/>
        <v>21676.200000000004</v>
      </c>
      <c r="I136" s="3">
        <f t="shared" si="12"/>
        <v>15173.340000000002</v>
      </c>
      <c r="J136" s="5">
        <f t="shared" si="13"/>
        <v>5181656.024999999</v>
      </c>
      <c r="K136" s="8">
        <f t="shared" si="14"/>
        <v>0.9559186812445198</v>
      </c>
    </row>
    <row r="137" spans="2:11" ht="12.75">
      <c r="B137">
        <v>133</v>
      </c>
      <c r="C137">
        <v>109.15</v>
      </c>
      <c r="D137">
        <v>1368.87</v>
      </c>
      <c r="E137">
        <v>445.38</v>
      </c>
      <c r="F137">
        <v>5585.58</v>
      </c>
      <c r="G137" s="3">
        <f t="shared" si="10"/>
        <v>70947.5</v>
      </c>
      <c r="H137" s="3">
        <f t="shared" si="11"/>
        <v>21284.250000000004</v>
      </c>
      <c r="I137" s="3">
        <f t="shared" si="12"/>
        <v>14898.975000000002</v>
      </c>
      <c r="J137" s="5">
        <f t="shared" si="13"/>
        <v>5196554.999999999</v>
      </c>
      <c r="K137" s="8">
        <f t="shared" si="14"/>
        <v>0.9586672636408001</v>
      </c>
    </row>
    <row r="138" spans="2:11" ht="12.75">
      <c r="B138">
        <v>134</v>
      </c>
      <c r="C138">
        <v>109.13</v>
      </c>
      <c r="D138">
        <v>4164.09</v>
      </c>
      <c r="E138">
        <v>488.17</v>
      </c>
      <c r="F138">
        <v>18627.03</v>
      </c>
      <c r="G138" s="3">
        <f t="shared" si="10"/>
        <v>70934.5</v>
      </c>
      <c r="H138" s="3">
        <f t="shared" si="11"/>
        <v>21280.350000000002</v>
      </c>
      <c r="I138" s="3">
        <f t="shared" si="12"/>
        <v>14896.245</v>
      </c>
      <c r="J138" s="5">
        <f t="shared" si="13"/>
        <v>5211451.244999999</v>
      </c>
      <c r="K138" s="8">
        <f t="shared" si="14"/>
        <v>0.9614153424031097</v>
      </c>
    </row>
    <row r="139" spans="2:11" ht="12.75">
      <c r="B139">
        <v>135</v>
      </c>
      <c r="C139">
        <v>104.61</v>
      </c>
      <c r="D139">
        <v>7213.14</v>
      </c>
      <c r="E139">
        <v>395.64</v>
      </c>
      <c r="F139">
        <v>27280.7</v>
      </c>
      <c r="G139" s="3">
        <f t="shared" si="10"/>
        <v>67996.49999999999</v>
      </c>
      <c r="H139" s="3">
        <f t="shared" si="11"/>
        <v>20398.949999999997</v>
      </c>
      <c r="I139" s="3">
        <f t="shared" si="12"/>
        <v>14279.264999999998</v>
      </c>
      <c r="J139" s="5">
        <f t="shared" si="13"/>
        <v>5225730.509999999</v>
      </c>
      <c r="K139" s="8">
        <f t="shared" si="14"/>
        <v>0.9640495998879918</v>
      </c>
    </row>
    <row r="140" spans="2:11" ht="12.75">
      <c r="B140">
        <v>136</v>
      </c>
      <c r="C140">
        <v>103.8</v>
      </c>
      <c r="D140">
        <v>2040.26</v>
      </c>
      <c r="E140">
        <v>480.61</v>
      </c>
      <c r="F140">
        <v>9446.79</v>
      </c>
      <c r="G140" s="3">
        <f t="shared" si="10"/>
        <v>67470</v>
      </c>
      <c r="H140" s="3">
        <f t="shared" si="11"/>
        <v>20241.000000000004</v>
      </c>
      <c r="I140" s="3">
        <f t="shared" si="12"/>
        <v>14168.700000000003</v>
      </c>
      <c r="J140" s="5">
        <f t="shared" si="13"/>
        <v>5239899.209999999</v>
      </c>
      <c r="K140" s="8">
        <f t="shared" si="14"/>
        <v>0.9666634601970518</v>
      </c>
    </row>
    <row r="141" spans="2:11" ht="12.75">
      <c r="B141">
        <v>137</v>
      </c>
      <c r="C141">
        <v>103.28</v>
      </c>
      <c r="D141">
        <v>692.27</v>
      </c>
      <c r="E141">
        <v>461.86</v>
      </c>
      <c r="F141">
        <v>3095.79</v>
      </c>
      <c r="G141" s="3">
        <f t="shared" si="10"/>
        <v>67132</v>
      </c>
      <c r="H141" s="3">
        <f t="shared" si="11"/>
        <v>20139.600000000002</v>
      </c>
      <c r="I141" s="3">
        <f t="shared" si="12"/>
        <v>14097.720000000001</v>
      </c>
      <c r="J141" s="5">
        <f t="shared" si="13"/>
        <v>5253996.929999999</v>
      </c>
      <c r="K141" s="8">
        <f t="shared" si="14"/>
        <v>0.9692642260228679</v>
      </c>
    </row>
    <row r="142" spans="2:11" ht="12.75">
      <c r="B142">
        <v>138</v>
      </c>
      <c r="C142">
        <v>101.98</v>
      </c>
      <c r="D142">
        <v>1900.74</v>
      </c>
      <c r="E142">
        <v>567.05</v>
      </c>
      <c r="F142">
        <v>10568.82</v>
      </c>
      <c r="G142" s="3">
        <f t="shared" si="10"/>
        <v>66287</v>
      </c>
      <c r="H142" s="3">
        <f t="shared" si="11"/>
        <v>19886.100000000002</v>
      </c>
      <c r="I142" s="3">
        <f t="shared" si="12"/>
        <v>13920.27</v>
      </c>
      <c r="J142" s="5">
        <f t="shared" si="13"/>
        <v>5267917.199999998</v>
      </c>
      <c r="K142" s="8">
        <f t="shared" si="14"/>
        <v>0.9718322556405744</v>
      </c>
    </row>
    <row r="143" spans="2:11" ht="12.75">
      <c r="B143">
        <v>139</v>
      </c>
      <c r="C143">
        <v>101.46</v>
      </c>
      <c r="D143">
        <v>2706.7</v>
      </c>
      <c r="E143">
        <v>381.81</v>
      </c>
      <c r="F143">
        <v>10185.8</v>
      </c>
      <c r="G143" s="3">
        <f t="shared" si="10"/>
        <v>65949</v>
      </c>
      <c r="H143" s="3">
        <f t="shared" si="11"/>
        <v>19784.700000000004</v>
      </c>
      <c r="I143" s="3">
        <f t="shared" si="12"/>
        <v>13849.290000000003</v>
      </c>
      <c r="J143" s="5">
        <f t="shared" si="13"/>
        <v>5281766.489999998</v>
      </c>
      <c r="K143" s="8">
        <f t="shared" si="14"/>
        <v>0.9743871907750371</v>
      </c>
    </row>
    <row r="144" spans="2:11" ht="12.75">
      <c r="B144">
        <v>140</v>
      </c>
      <c r="C144">
        <v>101.02</v>
      </c>
      <c r="D144">
        <v>901.01</v>
      </c>
      <c r="E144">
        <v>407.21</v>
      </c>
      <c r="F144">
        <v>3631.94</v>
      </c>
      <c r="G144" s="3">
        <f t="shared" si="10"/>
        <v>65663</v>
      </c>
      <c r="H144" s="3">
        <f t="shared" si="11"/>
        <v>19698.9</v>
      </c>
      <c r="I144" s="3">
        <f t="shared" si="12"/>
        <v>13789.23</v>
      </c>
      <c r="J144" s="5">
        <f t="shared" si="13"/>
        <v>5295555.719999999</v>
      </c>
      <c r="K144" s="8">
        <f t="shared" si="14"/>
        <v>0.9769310459621398</v>
      </c>
    </row>
    <row r="145" spans="2:11" ht="12.75">
      <c r="B145">
        <v>141</v>
      </c>
      <c r="C145">
        <v>99.78</v>
      </c>
      <c r="D145">
        <v>9948.65</v>
      </c>
      <c r="E145">
        <v>397.87</v>
      </c>
      <c r="F145">
        <v>39670.17</v>
      </c>
      <c r="G145" s="3">
        <f t="shared" si="10"/>
        <v>64857</v>
      </c>
      <c r="H145" s="3">
        <f t="shared" si="11"/>
        <v>19457.100000000002</v>
      </c>
      <c r="I145" s="3">
        <f t="shared" si="12"/>
        <v>13619.970000000001</v>
      </c>
      <c r="J145" s="5">
        <f t="shared" si="13"/>
        <v>5309175.689999999</v>
      </c>
      <c r="K145" s="8">
        <f t="shared" si="14"/>
        <v>0.9794436758430454</v>
      </c>
    </row>
    <row r="146" spans="2:11" ht="12.75">
      <c r="B146">
        <v>142</v>
      </c>
      <c r="C146">
        <v>98.95</v>
      </c>
      <c r="D146">
        <v>996.39</v>
      </c>
      <c r="E146">
        <v>390.32</v>
      </c>
      <c r="F146">
        <v>3930.37</v>
      </c>
      <c r="G146" s="3">
        <f t="shared" si="10"/>
        <v>64317.50000000001</v>
      </c>
      <c r="H146" s="3">
        <f t="shared" si="11"/>
        <v>19295.250000000004</v>
      </c>
      <c r="I146" s="3">
        <f t="shared" si="12"/>
        <v>13506.675000000001</v>
      </c>
      <c r="J146" s="5">
        <f t="shared" si="13"/>
        <v>5322682.364999998</v>
      </c>
      <c r="K146" s="8">
        <f t="shared" si="14"/>
        <v>0.981935404914158</v>
      </c>
    </row>
    <row r="147" spans="2:11" ht="12.75">
      <c r="B147">
        <v>143</v>
      </c>
      <c r="C147">
        <v>95.39</v>
      </c>
      <c r="D147">
        <v>1226.9</v>
      </c>
      <c r="E147">
        <v>508.7</v>
      </c>
      <c r="F147">
        <v>6542.92</v>
      </c>
      <c r="G147" s="3">
        <f t="shared" si="10"/>
        <v>62003.5</v>
      </c>
      <c r="H147" s="3">
        <f t="shared" si="11"/>
        <v>18601.050000000003</v>
      </c>
      <c r="I147" s="3">
        <f t="shared" si="12"/>
        <v>13020.735</v>
      </c>
      <c r="J147" s="5">
        <f t="shared" si="13"/>
        <v>5335703.099999999</v>
      </c>
      <c r="K147" s="8">
        <f t="shared" si="14"/>
        <v>0.9843374871384474</v>
      </c>
    </row>
    <row r="148" spans="2:11" ht="12.75">
      <c r="B148">
        <v>144</v>
      </c>
      <c r="C148">
        <v>94.06</v>
      </c>
      <c r="D148">
        <v>3257.35</v>
      </c>
      <c r="E148">
        <v>319.68</v>
      </c>
      <c r="F148">
        <v>11070.65</v>
      </c>
      <c r="G148" s="3">
        <f t="shared" si="10"/>
        <v>61139.00000000001</v>
      </c>
      <c r="H148" s="3">
        <f t="shared" si="11"/>
        <v>18341.700000000004</v>
      </c>
      <c r="I148" s="3">
        <f t="shared" si="12"/>
        <v>12839.190000000002</v>
      </c>
      <c r="J148" s="5">
        <f t="shared" si="13"/>
        <v>5348542.289999999</v>
      </c>
      <c r="K148" s="8">
        <f t="shared" si="14"/>
        <v>0.9867060777036708</v>
      </c>
    </row>
    <row r="149" spans="2:11" ht="12.75">
      <c r="B149">
        <v>145</v>
      </c>
      <c r="C149">
        <v>93.85</v>
      </c>
      <c r="D149">
        <v>905.13</v>
      </c>
      <c r="E149">
        <v>329.51</v>
      </c>
      <c r="F149">
        <v>3177.94</v>
      </c>
      <c r="G149" s="3">
        <f t="shared" si="10"/>
        <v>61002.49999999999</v>
      </c>
      <c r="H149" s="3">
        <f t="shared" si="11"/>
        <v>18300.75</v>
      </c>
      <c r="I149" s="3">
        <f t="shared" si="12"/>
        <v>12810.525</v>
      </c>
      <c r="J149" s="5">
        <f t="shared" si="13"/>
        <v>5361352.8149999995</v>
      </c>
      <c r="K149" s="8">
        <f t="shared" si="14"/>
        <v>0.9890693801121996</v>
      </c>
    </row>
    <row r="150" spans="2:11" ht="12.75">
      <c r="B150">
        <v>146</v>
      </c>
      <c r="C150">
        <v>93.06</v>
      </c>
      <c r="D150">
        <v>1810.19</v>
      </c>
      <c r="E150">
        <v>359.88</v>
      </c>
      <c r="F150">
        <v>7000.34</v>
      </c>
      <c r="G150" s="3">
        <f t="shared" si="10"/>
        <v>60489</v>
      </c>
      <c r="H150" s="3">
        <f t="shared" si="11"/>
        <v>18146.700000000004</v>
      </c>
      <c r="I150" s="3">
        <f t="shared" si="12"/>
        <v>12702.690000000002</v>
      </c>
      <c r="J150" s="5">
        <f t="shared" si="13"/>
        <v>5374055.505</v>
      </c>
      <c r="K150" s="8">
        <f t="shared" si="14"/>
        <v>0.9914127889788772</v>
      </c>
    </row>
    <row r="151" spans="2:11" ht="12.75">
      <c r="B151">
        <v>147</v>
      </c>
      <c r="C151">
        <v>90</v>
      </c>
      <c r="D151">
        <v>349.15</v>
      </c>
      <c r="E151">
        <v>2206.35</v>
      </c>
      <c r="F151">
        <v>8559.42</v>
      </c>
      <c r="G151" s="3">
        <f t="shared" si="10"/>
        <v>58500</v>
      </c>
      <c r="H151" s="3">
        <f t="shared" si="11"/>
        <v>17550.000000000004</v>
      </c>
      <c r="I151" s="3">
        <f t="shared" si="12"/>
        <v>12285.000000000002</v>
      </c>
      <c r="J151" s="5">
        <f t="shared" si="13"/>
        <v>5386340.505</v>
      </c>
      <c r="K151" s="8">
        <f t="shared" si="14"/>
        <v>0.9936791418480044</v>
      </c>
    </row>
    <row r="152" spans="2:11" ht="12.75">
      <c r="B152">
        <v>148</v>
      </c>
      <c r="C152">
        <v>85.9</v>
      </c>
      <c r="D152">
        <v>825.81</v>
      </c>
      <c r="E152">
        <v>481.42</v>
      </c>
      <c r="F152">
        <v>4628.18</v>
      </c>
      <c r="G152" s="3">
        <f t="shared" si="10"/>
        <v>55835</v>
      </c>
      <c r="H152" s="3">
        <f t="shared" si="11"/>
        <v>16750.500000000004</v>
      </c>
      <c r="I152" s="3">
        <f t="shared" si="12"/>
        <v>11725.350000000002</v>
      </c>
      <c r="J152" s="5">
        <f t="shared" si="13"/>
        <v>5398065.8549999995</v>
      </c>
      <c r="K152" s="8">
        <f t="shared" si="14"/>
        <v>0.9958422497530935</v>
      </c>
    </row>
    <row r="153" spans="2:11" ht="12.75">
      <c r="B153">
        <v>149</v>
      </c>
      <c r="C153">
        <v>82.63</v>
      </c>
      <c r="D153">
        <v>1126.24</v>
      </c>
      <c r="E153">
        <v>481.16</v>
      </c>
      <c r="F153">
        <v>6558.11</v>
      </c>
      <c r="G153" s="3">
        <f t="shared" si="10"/>
        <v>53709.5</v>
      </c>
      <c r="H153" s="3">
        <f t="shared" si="11"/>
        <v>16112.850000000002</v>
      </c>
      <c r="I153" s="3">
        <f t="shared" si="12"/>
        <v>11278.995</v>
      </c>
      <c r="J153" s="5">
        <f t="shared" si="13"/>
        <v>5409344.85</v>
      </c>
      <c r="K153" s="8">
        <f t="shared" si="14"/>
        <v>0.9979230135039378</v>
      </c>
    </row>
    <row r="154" spans="2:11" ht="12.75">
      <c r="B154">
        <v>150</v>
      </c>
      <c r="C154">
        <v>82.48</v>
      </c>
      <c r="D154">
        <v>2129.9</v>
      </c>
      <c r="E154">
        <v>369.47</v>
      </c>
      <c r="F154">
        <v>9540.88</v>
      </c>
      <c r="G154" s="3">
        <f t="shared" si="10"/>
        <v>53612</v>
      </c>
      <c r="H154" s="3">
        <f t="shared" si="11"/>
        <v>16083.600000000002</v>
      </c>
      <c r="I154" s="3">
        <f t="shared" si="12"/>
        <v>11258.52</v>
      </c>
      <c r="J154" s="5">
        <f t="shared" si="13"/>
        <v>5420603.369999999</v>
      </c>
      <c r="K154" s="8">
        <f t="shared" si="14"/>
        <v>1</v>
      </c>
    </row>
    <row r="155" spans="2:11" ht="12.75">
      <c r="B155">
        <v>151</v>
      </c>
      <c r="C155">
        <v>82.28</v>
      </c>
      <c r="D155">
        <v>937.79</v>
      </c>
      <c r="E155">
        <v>384.11</v>
      </c>
      <c r="F155">
        <v>4377.91</v>
      </c>
      <c r="G155" s="3">
        <f t="shared" si="10"/>
        <v>53482</v>
      </c>
      <c r="H155" s="3">
        <f t="shared" si="11"/>
        <v>16044.600000000002</v>
      </c>
      <c r="I155" s="3">
        <f t="shared" si="12"/>
        <v>11231.220000000001</v>
      </c>
      <c r="J155" s="5">
        <f t="shared" si="13"/>
        <v>0</v>
      </c>
      <c r="K155" s="8">
        <f t="shared" si="14"/>
        <v>0</v>
      </c>
    </row>
    <row r="156" spans="2:11" ht="12.75">
      <c r="B156">
        <v>152</v>
      </c>
      <c r="C156">
        <v>80.13</v>
      </c>
      <c r="D156">
        <v>863.48</v>
      </c>
      <c r="E156">
        <v>379.19</v>
      </c>
      <c r="F156">
        <v>4086.11</v>
      </c>
      <c r="G156" s="3">
        <f t="shared" si="10"/>
        <v>52084.49999999999</v>
      </c>
      <c r="H156" s="3">
        <f t="shared" si="11"/>
        <v>15625.35</v>
      </c>
      <c r="I156" s="3">
        <f t="shared" si="12"/>
        <v>10937.744999999999</v>
      </c>
      <c r="J156" s="5">
        <f t="shared" si="13"/>
        <v>0</v>
      </c>
      <c r="K156" s="8">
        <f t="shared" si="14"/>
        <v>0</v>
      </c>
    </row>
    <row r="157" spans="2:11" ht="12.75">
      <c r="B157">
        <v>153</v>
      </c>
      <c r="C157">
        <v>78.2</v>
      </c>
      <c r="D157">
        <v>307.88</v>
      </c>
      <c r="E157">
        <v>2745.58</v>
      </c>
      <c r="F157">
        <v>10809.58</v>
      </c>
      <c r="G157" s="3">
        <f t="shared" si="10"/>
        <v>50830</v>
      </c>
      <c r="H157" s="3">
        <f t="shared" si="11"/>
        <v>15249.000000000002</v>
      </c>
      <c r="I157" s="3">
        <f t="shared" si="12"/>
        <v>10674.300000000001</v>
      </c>
      <c r="J157" s="5">
        <f t="shared" si="13"/>
        <v>0</v>
      </c>
      <c r="K157" s="8">
        <f t="shared" si="14"/>
        <v>0</v>
      </c>
    </row>
    <row r="158" spans="2:11" ht="12.75">
      <c r="B158">
        <v>154</v>
      </c>
      <c r="C158">
        <v>78</v>
      </c>
      <c r="D158">
        <v>2239.1</v>
      </c>
      <c r="E158">
        <v>424.93</v>
      </c>
      <c r="F158">
        <v>12198.21</v>
      </c>
      <c r="G158" s="3">
        <f t="shared" si="10"/>
        <v>50700</v>
      </c>
      <c r="H158" s="3">
        <f t="shared" si="11"/>
        <v>15210.000000000002</v>
      </c>
      <c r="I158" s="3">
        <f t="shared" si="12"/>
        <v>10647</v>
      </c>
      <c r="J158" s="5">
        <f t="shared" si="13"/>
        <v>0</v>
      </c>
      <c r="K158" s="8">
        <f t="shared" si="14"/>
        <v>0</v>
      </c>
    </row>
    <row r="159" spans="2:11" ht="12.75">
      <c r="B159">
        <v>155</v>
      </c>
      <c r="C159">
        <v>77.27</v>
      </c>
      <c r="D159">
        <v>705.38</v>
      </c>
      <c r="E159">
        <v>511.63</v>
      </c>
      <c r="F159">
        <v>4670.53</v>
      </c>
      <c r="G159" s="3">
        <f t="shared" si="10"/>
        <v>50225.5</v>
      </c>
      <c r="H159" s="3">
        <f t="shared" si="11"/>
        <v>15067.650000000001</v>
      </c>
      <c r="I159" s="3">
        <f t="shared" si="12"/>
        <v>10547.355</v>
      </c>
      <c r="J159" s="5">
        <f t="shared" si="13"/>
        <v>0</v>
      </c>
      <c r="K159" s="8">
        <f t="shared" si="14"/>
        <v>0</v>
      </c>
    </row>
    <row r="160" spans="2:11" ht="12.75">
      <c r="B160">
        <v>156</v>
      </c>
      <c r="C160">
        <v>76.5</v>
      </c>
      <c r="D160">
        <v>5255.51</v>
      </c>
      <c r="E160">
        <v>252.51</v>
      </c>
      <c r="F160">
        <v>17347.6</v>
      </c>
      <c r="G160" s="3">
        <f t="shared" si="10"/>
        <v>49725</v>
      </c>
      <c r="H160" s="3">
        <f t="shared" si="11"/>
        <v>14917.500000000002</v>
      </c>
      <c r="I160" s="3">
        <f t="shared" si="12"/>
        <v>10442.25</v>
      </c>
      <c r="J160" s="5">
        <f t="shared" si="13"/>
        <v>0</v>
      </c>
      <c r="K160" s="8">
        <f t="shared" si="14"/>
        <v>0</v>
      </c>
    </row>
    <row r="161" spans="2:11" ht="12.75">
      <c r="B161">
        <v>157</v>
      </c>
      <c r="C161">
        <v>76.25</v>
      </c>
      <c r="D161">
        <v>1468.96</v>
      </c>
      <c r="E161">
        <v>403.35</v>
      </c>
      <c r="F161">
        <v>7770.49</v>
      </c>
      <c r="G161" s="3">
        <f t="shared" si="10"/>
        <v>49562.5</v>
      </c>
      <c r="H161" s="3">
        <f t="shared" si="11"/>
        <v>14868.750000000002</v>
      </c>
      <c r="I161" s="3">
        <f t="shared" si="12"/>
        <v>10408.125</v>
      </c>
      <c r="J161" s="5">
        <f t="shared" si="13"/>
        <v>0</v>
      </c>
      <c r="K161" s="8">
        <f t="shared" si="14"/>
        <v>0</v>
      </c>
    </row>
    <row r="162" spans="2:11" ht="12.75">
      <c r="B162">
        <v>158</v>
      </c>
      <c r="C162">
        <v>73.73</v>
      </c>
      <c r="D162">
        <v>862.65</v>
      </c>
      <c r="E162">
        <v>397.05</v>
      </c>
      <c r="F162">
        <v>4645.53</v>
      </c>
      <c r="G162" s="3">
        <f t="shared" si="10"/>
        <v>47924.5</v>
      </c>
      <c r="H162" s="3">
        <f t="shared" si="11"/>
        <v>14377.350000000002</v>
      </c>
      <c r="I162" s="3">
        <f t="shared" si="12"/>
        <v>10064.145</v>
      </c>
      <c r="J162" s="5">
        <f t="shared" si="13"/>
        <v>0</v>
      </c>
      <c r="K162" s="8">
        <f t="shared" si="14"/>
        <v>0</v>
      </c>
    </row>
    <row r="163" spans="2:11" ht="12.75">
      <c r="B163">
        <v>159</v>
      </c>
      <c r="C163">
        <v>73.49</v>
      </c>
      <c r="D163">
        <v>1561.44</v>
      </c>
      <c r="E163">
        <v>299.05</v>
      </c>
      <c r="F163">
        <v>6354</v>
      </c>
      <c r="G163" s="3">
        <f t="shared" si="10"/>
        <v>47768.5</v>
      </c>
      <c r="H163" s="3">
        <f t="shared" si="11"/>
        <v>14330.550000000003</v>
      </c>
      <c r="I163" s="3">
        <f t="shared" si="12"/>
        <v>10031.385000000002</v>
      </c>
      <c r="J163" s="5">
        <f t="shared" si="13"/>
        <v>0</v>
      </c>
      <c r="K163" s="8">
        <f t="shared" si="14"/>
        <v>0</v>
      </c>
    </row>
    <row r="164" spans="2:11" ht="12.75">
      <c r="B164">
        <v>160</v>
      </c>
      <c r="C164">
        <v>71.79</v>
      </c>
      <c r="D164">
        <v>9914.85</v>
      </c>
      <c r="E164">
        <v>274.82</v>
      </c>
      <c r="F164">
        <v>37954.46</v>
      </c>
      <c r="G164" s="3">
        <f t="shared" si="10"/>
        <v>46663.50000000001</v>
      </c>
      <c r="H164" s="3">
        <f t="shared" si="11"/>
        <v>13999.050000000005</v>
      </c>
      <c r="I164" s="3">
        <f t="shared" si="12"/>
        <v>9799.335000000003</v>
      </c>
      <c r="J164" s="5">
        <f t="shared" si="13"/>
        <v>0</v>
      </c>
      <c r="K164" s="8">
        <f t="shared" si="14"/>
        <v>0</v>
      </c>
    </row>
    <row r="165" spans="2:11" ht="12.75">
      <c r="B165">
        <v>161</v>
      </c>
      <c r="C165">
        <v>70.66</v>
      </c>
      <c r="D165">
        <v>1908.45</v>
      </c>
      <c r="E165">
        <v>658.42</v>
      </c>
      <c r="F165">
        <v>17783.27</v>
      </c>
      <c r="G165" s="3">
        <f t="shared" si="10"/>
        <v>45929</v>
      </c>
      <c r="H165" s="3">
        <f t="shared" si="11"/>
        <v>13778.700000000003</v>
      </c>
      <c r="I165" s="3">
        <f t="shared" si="12"/>
        <v>9645.090000000002</v>
      </c>
      <c r="J165" s="5">
        <f t="shared" si="13"/>
        <v>0</v>
      </c>
      <c r="K165" s="8">
        <f t="shared" si="14"/>
        <v>0</v>
      </c>
    </row>
    <row r="166" spans="2:11" ht="12.75">
      <c r="B166">
        <v>162</v>
      </c>
      <c r="C166">
        <v>68.07</v>
      </c>
      <c r="D166">
        <v>2307.26</v>
      </c>
      <c r="E166">
        <v>388.07</v>
      </c>
      <c r="F166">
        <v>13153.87</v>
      </c>
      <c r="G166" s="3">
        <f t="shared" si="10"/>
        <v>44245.49999999999</v>
      </c>
      <c r="H166" s="3">
        <f t="shared" si="11"/>
        <v>13273.65</v>
      </c>
      <c r="I166" s="3">
        <f t="shared" si="12"/>
        <v>9291.554999999998</v>
      </c>
      <c r="J166" s="5">
        <f t="shared" si="13"/>
        <v>0</v>
      </c>
      <c r="K166" s="8">
        <f t="shared" si="14"/>
        <v>0</v>
      </c>
    </row>
    <row r="167" spans="2:11" ht="12.75">
      <c r="B167">
        <v>163</v>
      </c>
      <c r="C167">
        <v>67.74</v>
      </c>
      <c r="D167">
        <v>1926.85</v>
      </c>
      <c r="E167">
        <v>234.88</v>
      </c>
      <c r="F167">
        <v>6681.01</v>
      </c>
      <c r="G167" s="3">
        <f t="shared" si="10"/>
        <v>44030.99999999999</v>
      </c>
      <c r="H167" s="3">
        <f t="shared" si="11"/>
        <v>13209.3</v>
      </c>
      <c r="I167" s="3">
        <f t="shared" si="12"/>
        <v>9246.509999999998</v>
      </c>
      <c r="J167" s="5">
        <f t="shared" si="13"/>
        <v>0</v>
      </c>
      <c r="K167" s="8">
        <f t="shared" si="14"/>
        <v>0</v>
      </c>
    </row>
    <row r="168" spans="2:11" ht="12.75">
      <c r="B168">
        <v>164</v>
      </c>
      <c r="C168">
        <v>67.21</v>
      </c>
      <c r="D168">
        <v>883.55</v>
      </c>
      <c r="E168">
        <v>820.76</v>
      </c>
      <c r="F168">
        <v>10789.86</v>
      </c>
      <c r="G168" s="3">
        <f t="shared" si="10"/>
        <v>43686.5</v>
      </c>
      <c r="H168" s="3">
        <f t="shared" si="11"/>
        <v>13105.950000000003</v>
      </c>
      <c r="I168" s="3">
        <f t="shared" si="12"/>
        <v>9174.165</v>
      </c>
      <c r="J168" s="5">
        <f t="shared" si="13"/>
        <v>0</v>
      </c>
      <c r="K168" s="8">
        <f t="shared" si="14"/>
        <v>0</v>
      </c>
    </row>
    <row r="169" spans="2:11" ht="12.75">
      <c r="B169">
        <v>165</v>
      </c>
      <c r="C169">
        <v>66.54</v>
      </c>
      <c r="D169">
        <v>241.99</v>
      </c>
      <c r="E169">
        <v>1273.26</v>
      </c>
      <c r="F169">
        <v>4630.53</v>
      </c>
      <c r="G169" s="3">
        <f t="shared" si="10"/>
        <v>43251.00000000001</v>
      </c>
      <c r="H169" s="3">
        <f t="shared" si="11"/>
        <v>12975.300000000005</v>
      </c>
      <c r="I169" s="3">
        <f t="shared" si="12"/>
        <v>9082.710000000003</v>
      </c>
      <c r="J169" s="5">
        <f t="shared" si="13"/>
        <v>0</v>
      </c>
      <c r="K169" s="8">
        <f t="shared" si="14"/>
        <v>0</v>
      </c>
    </row>
    <row r="170" spans="2:11" ht="12.75">
      <c r="B170">
        <v>166</v>
      </c>
      <c r="C170">
        <v>66.17</v>
      </c>
      <c r="D170">
        <v>1646.14</v>
      </c>
      <c r="E170">
        <v>259.86</v>
      </c>
      <c r="F170">
        <v>6464.74</v>
      </c>
      <c r="G170" s="3">
        <f t="shared" si="10"/>
        <v>43010.5</v>
      </c>
      <c r="H170" s="3">
        <f t="shared" si="11"/>
        <v>12903.150000000001</v>
      </c>
      <c r="I170" s="3">
        <f t="shared" si="12"/>
        <v>9032.205</v>
      </c>
      <c r="J170" s="5">
        <f t="shared" si="13"/>
        <v>0</v>
      </c>
      <c r="K170" s="8">
        <f t="shared" si="14"/>
        <v>0</v>
      </c>
    </row>
    <row r="171" spans="2:11" ht="12.75">
      <c r="B171">
        <v>167</v>
      </c>
      <c r="C171">
        <v>65.25</v>
      </c>
      <c r="D171">
        <v>2903.15</v>
      </c>
      <c r="E171">
        <v>205.02</v>
      </c>
      <c r="F171">
        <v>9121.7</v>
      </c>
      <c r="G171" s="3">
        <f t="shared" si="10"/>
        <v>42412.5</v>
      </c>
      <c r="H171" s="3">
        <f t="shared" si="11"/>
        <v>12723.750000000002</v>
      </c>
      <c r="I171" s="3">
        <f t="shared" si="12"/>
        <v>8906.625</v>
      </c>
      <c r="J171" s="5">
        <f t="shared" si="13"/>
        <v>0</v>
      </c>
      <c r="K171" s="8">
        <f t="shared" si="14"/>
        <v>0</v>
      </c>
    </row>
    <row r="172" spans="2:11" ht="12.75">
      <c r="B172">
        <v>168</v>
      </c>
      <c r="C172">
        <v>64.23</v>
      </c>
      <c r="D172">
        <v>1011.99</v>
      </c>
      <c r="E172">
        <v>278.42</v>
      </c>
      <c r="F172">
        <v>4386.68</v>
      </c>
      <c r="G172" s="3">
        <f t="shared" si="10"/>
        <v>41749.5</v>
      </c>
      <c r="H172" s="3">
        <f t="shared" si="11"/>
        <v>12524.850000000002</v>
      </c>
      <c r="I172" s="3">
        <f t="shared" si="12"/>
        <v>8767.395</v>
      </c>
      <c r="J172" s="5">
        <f t="shared" si="13"/>
        <v>0</v>
      </c>
      <c r="K172" s="8">
        <f t="shared" si="14"/>
        <v>0</v>
      </c>
    </row>
    <row r="173" spans="2:11" ht="12.75">
      <c r="B173">
        <v>169</v>
      </c>
      <c r="C173">
        <v>59.57</v>
      </c>
      <c r="D173">
        <v>1105.66</v>
      </c>
      <c r="E173">
        <v>233.69</v>
      </c>
      <c r="F173">
        <v>4337.44</v>
      </c>
      <c r="G173" s="3">
        <f t="shared" si="10"/>
        <v>38720.5</v>
      </c>
      <c r="H173" s="3">
        <f t="shared" si="11"/>
        <v>11616.150000000001</v>
      </c>
      <c r="I173" s="3">
        <f t="shared" si="12"/>
        <v>8131.305</v>
      </c>
      <c r="J173" s="5">
        <f t="shared" si="13"/>
        <v>0</v>
      </c>
      <c r="K173" s="8">
        <f t="shared" si="14"/>
        <v>0</v>
      </c>
    </row>
    <row r="174" spans="2:11" ht="12.75">
      <c r="B174">
        <v>170</v>
      </c>
      <c r="C174">
        <v>59.51</v>
      </c>
      <c r="D174">
        <v>737.61</v>
      </c>
      <c r="E174">
        <v>758.45</v>
      </c>
      <c r="F174">
        <v>9400.82</v>
      </c>
      <c r="G174" s="3">
        <f t="shared" si="10"/>
        <v>38681.5</v>
      </c>
      <c r="H174" s="3">
        <f t="shared" si="11"/>
        <v>11604.450000000003</v>
      </c>
      <c r="I174" s="3">
        <f t="shared" si="12"/>
        <v>8123.115000000002</v>
      </c>
      <c r="J174" s="5">
        <f t="shared" si="13"/>
        <v>0</v>
      </c>
      <c r="K174" s="8">
        <f t="shared" si="14"/>
        <v>0</v>
      </c>
    </row>
    <row r="175" spans="2:11" ht="12.75">
      <c r="B175">
        <v>171</v>
      </c>
      <c r="C175">
        <v>59.06</v>
      </c>
      <c r="D175">
        <v>4431.08</v>
      </c>
      <c r="E175">
        <v>322.7</v>
      </c>
      <c r="F175">
        <v>24211.35</v>
      </c>
      <c r="G175" s="3">
        <f t="shared" si="10"/>
        <v>38389</v>
      </c>
      <c r="H175" s="3">
        <f t="shared" si="11"/>
        <v>11516.700000000003</v>
      </c>
      <c r="I175" s="3">
        <f t="shared" si="12"/>
        <v>8061.690000000001</v>
      </c>
      <c r="J175" s="5">
        <f t="shared" si="13"/>
        <v>0</v>
      </c>
      <c r="K175" s="8">
        <f t="shared" si="14"/>
        <v>0</v>
      </c>
    </row>
    <row r="176" spans="2:11" ht="12.75">
      <c r="B176">
        <v>172</v>
      </c>
      <c r="C176">
        <v>58.61</v>
      </c>
      <c r="D176">
        <v>1033.05</v>
      </c>
      <c r="E176">
        <v>395.74</v>
      </c>
      <c r="F176">
        <v>6975.23</v>
      </c>
      <c r="G176" s="3">
        <f t="shared" si="10"/>
        <v>38096.5</v>
      </c>
      <c r="H176" s="3">
        <f t="shared" si="11"/>
        <v>11428.950000000003</v>
      </c>
      <c r="I176" s="3">
        <f t="shared" si="12"/>
        <v>8000.265000000001</v>
      </c>
      <c r="J176" s="5">
        <f t="shared" si="13"/>
        <v>0</v>
      </c>
      <c r="K176" s="8">
        <f t="shared" si="14"/>
        <v>0</v>
      </c>
    </row>
    <row r="177" spans="2:11" ht="12.75">
      <c r="B177">
        <v>173</v>
      </c>
      <c r="C177">
        <v>58.42</v>
      </c>
      <c r="D177">
        <v>1496.01</v>
      </c>
      <c r="E177">
        <v>593.06</v>
      </c>
      <c r="F177">
        <v>15187.1</v>
      </c>
      <c r="G177" s="3">
        <f t="shared" si="10"/>
        <v>37973</v>
      </c>
      <c r="H177" s="3">
        <f t="shared" si="11"/>
        <v>11391.900000000001</v>
      </c>
      <c r="I177" s="3">
        <f t="shared" si="12"/>
        <v>7974.330000000001</v>
      </c>
      <c r="J177" s="5">
        <f t="shared" si="13"/>
        <v>0</v>
      </c>
      <c r="K177" s="8">
        <f t="shared" si="14"/>
        <v>0</v>
      </c>
    </row>
    <row r="178" spans="2:11" ht="12.75">
      <c r="B178">
        <v>174</v>
      </c>
      <c r="C178">
        <v>57.23</v>
      </c>
      <c r="D178">
        <v>1478.6</v>
      </c>
      <c r="E178">
        <v>242.99</v>
      </c>
      <c r="F178">
        <v>6277.79</v>
      </c>
      <c r="G178" s="3">
        <f t="shared" si="10"/>
        <v>37199.49999999999</v>
      </c>
      <c r="H178" s="3">
        <f t="shared" si="11"/>
        <v>11159.85</v>
      </c>
      <c r="I178" s="3">
        <f t="shared" si="12"/>
        <v>7811.8949999999995</v>
      </c>
      <c r="J178" s="5">
        <f t="shared" si="13"/>
        <v>0</v>
      </c>
      <c r="K178" s="8">
        <f t="shared" si="14"/>
        <v>0</v>
      </c>
    </row>
    <row r="179" spans="2:11" ht="12.75">
      <c r="B179">
        <v>175</v>
      </c>
      <c r="C179">
        <v>56.31</v>
      </c>
      <c r="D179">
        <v>3566.94</v>
      </c>
      <c r="E179">
        <v>163.06</v>
      </c>
      <c r="F179">
        <v>10328.86</v>
      </c>
      <c r="G179" s="3">
        <f t="shared" si="10"/>
        <v>36601.5</v>
      </c>
      <c r="H179" s="3">
        <f t="shared" si="11"/>
        <v>10980.45</v>
      </c>
      <c r="I179" s="3">
        <f t="shared" si="12"/>
        <v>7686.315</v>
      </c>
      <c r="J179" s="5">
        <f t="shared" si="13"/>
        <v>0</v>
      </c>
      <c r="K179" s="8">
        <f t="shared" si="14"/>
        <v>0</v>
      </c>
    </row>
    <row r="180" spans="2:11" ht="12.75">
      <c r="B180">
        <v>176</v>
      </c>
      <c r="C180">
        <v>56.16</v>
      </c>
      <c r="D180">
        <v>2690.43</v>
      </c>
      <c r="E180">
        <v>264.28</v>
      </c>
      <c r="F180">
        <v>12660.56</v>
      </c>
      <c r="G180" s="3">
        <f t="shared" si="10"/>
        <v>36504</v>
      </c>
      <c r="H180" s="3">
        <f t="shared" si="11"/>
        <v>10951.2</v>
      </c>
      <c r="I180" s="3">
        <f t="shared" si="12"/>
        <v>7665.84</v>
      </c>
      <c r="J180" s="5">
        <f t="shared" si="13"/>
        <v>0</v>
      </c>
      <c r="K180" s="8">
        <f t="shared" si="14"/>
        <v>0</v>
      </c>
    </row>
    <row r="181" spans="2:11" ht="12.75">
      <c r="B181">
        <v>177</v>
      </c>
      <c r="C181">
        <v>54.62</v>
      </c>
      <c r="D181">
        <v>649.83</v>
      </c>
      <c r="E181">
        <v>600.48</v>
      </c>
      <c r="F181">
        <v>7144.12</v>
      </c>
      <c r="G181" s="3">
        <f t="shared" si="10"/>
        <v>35503</v>
      </c>
      <c r="H181" s="3">
        <f t="shared" si="11"/>
        <v>10650.900000000001</v>
      </c>
      <c r="I181" s="3">
        <f t="shared" si="12"/>
        <v>7455.63</v>
      </c>
      <c r="J181" s="5">
        <f t="shared" si="13"/>
        <v>0</v>
      </c>
      <c r="K181" s="8">
        <f t="shared" si="14"/>
        <v>0</v>
      </c>
    </row>
    <row r="182" spans="2:11" ht="12.75">
      <c r="B182">
        <v>178</v>
      </c>
      <c r="C182">
        <v>54.09</v>
      </c>
      <c r="D182">
        <v>1570</v>
      </c>
      <c r="E182">
        <v>226.07</v>
      </c>
      <c r="F182">
        <v>6561.76</v>
      </c>
      <c r="G182" s="3">
        <f t="shared" si="10"/>
        <v>35158.5</v>
      </c>
      <c r="H182" s="3">
        <f t="shared" si="11"/>
        <v>10547.550000000001</v>
      </c>
      <c r="I182" s="3">
        <f t="shared" si="12"/>
        <v>7383.285</v>
      </c>
      <c r="J182" s="5">
        <f t="shared" si="13"/>
        <v>0</v>
      </c>
      <c r="K182" s="8">
        <f t="shared" si="14"/>
        <v>0</v>
      </c>
    </row>
    <row r="183" spans="2:11" ht="12.75">
      <c r="B183">
        <v>179</v>
      </c>
      <c r="C183">
        <v>53.12</v>
      </c>
      <c r="D183">
        <v>783.76</v>
      </c>
      <c r="E183">
        <v>486.29</v>
      </c>
      <c r="F183">
        <v>7174.98</v>
      </c>
      <c r="G183" s="3">
        <f t="shared" si="10"/>
        <v>34528</v>
      </c>
      <c r="H183" s="3">
        <f t="shared" si="11"/>
        <v>10358.400000000001</v>
      </c>
      <c r="I183" s="3">
        <f t="shared" si="12"/>
        <v>7250.88</v>
      </c>
      <c r="J183" s="5">
        <f t="shared" si="13"/>
        <v>0</v>
      </c>
      <c r="K183" s="8">
        <f t="shared" si="14"/>
        <v>0</v>
      </c>
    </row>
    <row r="184" spans="2:11" ht="12.75">
      <c r="B184">
        <v>180</v>
      </c>
      <c r="C184">
        <v>53.05</v>
      </c>
      <c r="D184">
        <v>125.64</v>
      </c>
      <c r="E184">
        <v>3823.36</v>
      </c>
      <c r="F184">
        <v>9054.99</v>
      </c>
      <c r="G184" s="3">
        <f t="shared" si="10"/>
        <v>34482.5</v>
      </c>
      <c r="H184" s="3">
        <f t="shared" si="11"/>
        <v>10344.750000000002</v>
      </c>
      <c r="I184" s="3">
        <f t="shared" si="12"/>
        <v>7241.325000000001</v>
      </c>
      <c r="J184" s="5">
        <f t="shared" si="13"/>
        <v>0</v>
      </c>
      <c r="K184" s="8">
        <f t="shared" si="14"/>
        <v>0</v>
      </c>
    </row>
    <row r="185" spans="2:11" ht="12.75">
      <c r="B185">
        <v>181</v>
      </c>
      <c r="C185">
        <v>52.39</v>
      </c>
      <c r="D185">
        <v>2253.28</v>
      </c>
      <c r="E185">
        <v>150.61</v>
      </c>
      <c r="F185">
        <v>6477.87</v>
      </c>
      <c r="G185" s="3">
        <f t="shared" si="10"/>
        <v>34053.5</v>
      </c>
      <c r="H185" s="3">
        <f t="shared" si="11"/>
        <v>10216.050000000001</v>
      </c>
      <c r="I185" s="3">
        <f t="shared" si="12"/>
        <v>7151.235000000001</v>
      </c>
      <c r="J185" s="5">
        <f t="shared" si="13"/>
        <v>0</v>
      </c>
      <c r="K185" s="8">
        <f t="shared" si="14"/>
        <v>0</v>
      </c>
    </row>
    <row r="186" spans="2:11" ht="12.75">
      <c r="B186">
        <v>182</v>
      </c>
      <c r="C186">
        <v>52.34</v>
      </c>
      <c r="D186">
        <v>1875.25</v>
      </c>
      <c r="E186">
        <v>227.2</v>
      </c>
      <c r="F186">
        <v>8140.06</v>
      </c>
      <c r="G186" s="3">
        <f t="shared" si="10"/>
        <v>34021.00000000001</v>
      </c>
      <c r="H186" s="3">
        <f t="shared" si="11"/>
        <v>10206.300000000003</v>
      </c>
      <c r="I186" s="3">
        <f t="shared" si="12"/>
        <v>7144.410000000002</v>
      </c>
      <c r="J186" s="5">
        <f t="shared" si="13"/>
        <v>0</v>
      </c>
      <c r="K186" s="8">
        <f t="shared" si="14"/>
        <v>0</v>
      </c>
    </row>
    <row r="187" spans="2:11" ht="12.75">
      <c r="B187">
        <v>183</v>
      </c>
      <c r="C187">
        <v>52.26</v>
      </c>
      <c r="D187">
        <v>3472.17</v>
      </c>
      <c r="E187">
        <v>239.96</v>
      </c>
      <c r="F187">
        <v>15942.97</v>
      </c>
      <c r="G187" s="3">
        <f t="shared" si="10"/>
        <v>33969</v>
      </c>
      <c r="H187" s="3">
        <f t="shared" si="11"/>
        <v>10190.7</v>
      </c>
      <c r="I187" s="3">
        <f t="shared" si="12"/>
        <v>7133.49</v>
      </c>
      <c r="J187" s="5">
        <f t="shared" si="13"/>
        <v>0</v>
      </c>
      <c r="K187" s="8">
        <f t="shared" si="14"/>
        <v>0</v>
      </c>
    </row>
    <row r="188" spans="2:11" ht="12.75">
      <c r="B188">
        <v>184</v>
      </c>
      <c r="C188">
        <v>51.63</v>
      </c>
      <c r="D188">
        <v>892.51</v>
      </c>
      <c r="E188">
        <v>919.78</v>
      </c>
      <c r="F188">
        <v>15899.86</v>
      </c>
      <c r="G188" s="3">
        <f t="shared" si="10"/>
        <v>33559.5</v>
      </c>
      <c r="H188" s="3">
        <f t="shared" si="11"/>
        <v>10067.850000000002</v>
      </c>
      <c r="I188" s="3">
        <f t="shared" si="12"/>
        <v>7047.495000000001</v>
      </c>
      <c r="J188" s="5">
        <f t="shared" si="13"/>
        <v>0</v>
      </c>
      <c r="K188" s="8">
        <f t="shared" si="14"/>
        <v>0</v>
      </c>
    </row>
    <row r="189" spans="2:11" ht="12.75">
      <c r="B189">
        <v>185</v>
      </c>
      <c r="C189">
        <v>51.09</v>
      </c>
      <c r="D189">
        <v>962.27</v>
      </c>
      <c r="E189">
        <v>726.09</v>
      </c>
      <c r="F189">
        <v>13675.7</v>
      </c>
      <c r="G189" s="3">
        <f t="shared" si="10"/>
        <v>33208.5</v>
      </c>
      <c r="H189" s="3">
        <f t="shared" si="11"/>
        <v>9962.550000000001</v>
      </c>
      <c r="I189" s="3">
        <f t="shared" si="12"/>
        <v>6973.785000000001</v>
      </c>
      <c r="J189" s="5">
        <f t="shared" si="13"/>
        <v>0</v>
      </c>
      <c r="K189" s="8">
        <f t="shared" si="14"/>
        <v>0</v>
      </c>
    </row>
    <row r="190" spans="2:11" ht="12.75">
      <c r="B190">
        <v>186</v>
      </c>
      <c r="C190">
        <v>50.72</v>
      </c>
      <c r="D190">
        <v>933.33</v>
      </c>
      <c r="E190">
        <v>375.9</v>
      </c>
      <c r="F190">
        <v>6917.24</v>
      </c>
      <c r="G190" s="3">
        <f t="shared" si="10"/>
        <v>32968</v>
      </c>
      <c r="H190" s="3">
        <f t="shared" si="11"/>
        <v>9890.400000000001</v>
      </c>
      <c r="I190" s="3">
        <f t="shared" si="12"/>
        <v>6923.280000000001</v>
      </c>
      <c r="J190" s="5">
        <f t="shared" si="13"/>
        <v>0</v>
      </c>
      <c r="K190" s="8">
        <f t="shared" si="14"/>
        <v>0</v>
      </c>
    </row>
    <row r="191" spans="2:11" ht="12.75">
      <c r="B191">
        <v>187</v>
      </c>
      <c r="C191">
        <v>50.67</v>
      </c>
      <c r="D191">
        <v>1190</v>
      </c>
      <c r="E191">
        <v>235.88</v>
      </c>
      <c r="F191">
        <v>5539.8</v>
      </c>
      <c r="G191" s="3">
        <f t="shared" si="10"/>
        <v>32935.5</v>
      </c>
      <c r="H191" s="3">
        <f t="shared" si="11"/>
        <v>9880.650000000001</v>
      </c>
      <c r="I191" s="3">
        <f t="shared" si="12"/>
        <v>6916.455000000001</v>
      </c>
      <c r="J191" s="5">
        <f t="shared" si="13"/>
        <v>0</v>
      </c>
      <c r="K191" s="8">
        <f t="shared" si="14"/>
        <v>0</v>
      </c>
    </row>
    <row r="192" spans="2:11" ht="12.75">
      <c r="B192">
        <v>188</v>
      </c>
      <c r="C192">
        <v>50.3</v>
      </c>
      <c r="D192">
        <v>1605.08</v>
      </c>
      <c r="E192">
        <v>245.11</v>
      </c>
      <c r="F192">
        <v>7821.34</v>
      </c>
      <c r="G192" s="3">
        <f t="shared" si="10"/>
        <v>32694.999999999996</v>
      </c>
      <c r="H192" s="3">
        <f t="shared" si="11"/>
        <v>9808.5</v>
      </c>
      <c r="I192" s="3">
        <f t="shared" si="12"/>
        <v>6865.95</v>
      </c>
      <c r="J192" s="5">
        <f t="shared" si="13"/>
        <v>0</v>
      </c>
      <c r="K192" s="8">
        <f t="shared" si="14"/>
        <v>0</v>
      </c>
    </row>
    <row r="193" spans="2:11" ht="12.75">
      <c r="B193">
        <v>189</v>
      </c>
      <c r="C193">
        <v>50.22</v>
      </c>
      <c r="D193">
        <v>1002.08</v>
      </c>
      <c r="E193">
        <v>230.99</v>
      </c>
      <c r="F193">
        <v>4609.12</v>
      </c>
      <c r="G193" s="3">
        <f t="shared" si="10"/>
        <v>32642.999999999996</v>
      </c>
      <c r="H193" s="3">
        <f t="shared" si="11"/>
        <v>9792.9</v>
      </c>
      <c r="I193" s="3">
        <f t="shared" si="12"/>
        <v>6855.03</v>
      </c>
      <c r="J193" s="5">
        <f t="shared" si="13"/>
        <v>0</v>
      </c>
      <c r="K193" s="8">
        <f t="shared" si="14"/>
        <v>0</v>
      </c>
    </row>
    <row r="194" spans="2:11" ht="12.75">
      <c r="B194">
        <v>190</v>
      </c>
      <c r="C194">
        <v>49.37</v>
      </c>
      <c r="D194">
        <v>1599.84</v>
      </c>
      <c r="E194">
        <v>215.44</v>
      </c>
      <c r="F194">
        <v>6981.42</v>
      </c>
      <c r="G194" s="3">
        <f t="shared" si="10"/>
        <v>32090.5</v>
      </c>
      <c r="H194" s="3">
        <f t="shared" si="11"/>
        <v>9627.150000000001</v>
      </c>
      <c r="I194" s="3">
        <f t="shared" si="12"/>
        <v>6739.005000000001</v>
      </c>
      <c r="J194" s="5">
        <f t="shared" si="13"/>
        <v>0</v>
      </c>
      <c r="K194" s="8">
        <f t="shared" si="14"/>
        <v>0</v>
      </c>
    </row>
    <row r="195" spans="2:11" ht="12.75">
      <c r="B195">
        <v>191</v>
      </c>
      <c r="C195">
        <v>48.34</v>
      </c>
      <c r="D195">
        <v>866.33</v>
      </c>
      <c r="E195">
        <v>516.16</v>
      </c>
      <c r="F195">
        <v>9250.38</v>
      </c>
      <c r="G195" s="3">
        <f t="shared" si="10"/>
        <v>31421</v>
      </c>
      <c r="H195" s="3">
        <f t="shared" si="11"/>
        <v>9426.300000000001</v>
      </c>
      <c r="I195" s="3">
        <f t="shared" si="12"/>
        <v>6598.410000000001</v>
      </c>
      <c r="J195" s="5">
        <f t="shared" si="13"/>
        <v>0</v>
      </c>
      <c r="K195" s="8">
        <f t="shared" si="14"/>
        <v>0</v>
      </c>
    </row>
    <row r="196" spans="2:11" ht="12.75">
      <c r="B196">
        <v>192</v>
      </c>
      <c r="C196">
        <v>47.94</v>
      </c>
      <c r="D196">
        <v>1173.88</v>
      </c>
      <c r="E196">
        <v>186.04</v>
      </c>
      <c r="F196">
        <v>4555.45</v>
      </c>
      <c r="G196" s="3">
        <f t="shared" si="10"/>
        <v>31160.999999999996</v>
      </c>
      <c r="H196" s="3">
        <f t="shared" si="11"/>
        <v>9348.300000000001</v>
      </c>
      <c r="I196" s="3">
        <f t="shared" si="12"/>
        <v>6543.81</v>
      </c>
      <c r="J196" s="5">
        <f t="shared" si="13"/>
        <v>0</v>
      </c>
      <c r="K196" s="8">
        <f t="shared" si="14"/>
        <v>0</v>
      </c>
    </row>
    <row r="197" spans="2:11" ht="12.75">
      <c r="B197">
        <v>193</v>
      </c>
      <c r="C197">
        <v>47.57</v>
      </c>
      <c r="D197">
        <v>1424.25</v>
      </c>
      <c r="E197">
        <v>212.32</v>
      </c>
      <c r="F197">
        <v>6357</v>
      </c>
      <c r="G197" s="3">
        <f aca="true" t="shared" si="15" ref="G197:G263">C197/WeeksProductData*52*StoreCount</f>
        <v>30920.500000000004</v>
      </c>
      <c r="H197" s="3">
        <f aca="true" t="shared" si="16" ref="H197:H260">G197*(1-ProductLossPercent)</f>
        <v>9276.150000000003</v>
      </c>
      <c r="I197" s="3">
        <f aca="true" t="shared" si="17" ref="I197:I260">H197*(1-OverlapPercent)</f>
        <v>6493.305000000002</v>
      </c>
      <c r="J197" s="5">
        <f t="shared" si="13"/>
        <v>0</v>
      </c>
      <c r="K197" s="8">
        <f t="shared" si="14"/>
        <v>0</v>
      </c>
    </row>
    <row r="198" spans="2:11" ht="12.75">
      <c r="B198">
        <v>194</v>
      </c>
      <c r="C198">
        <v>47.51</v>
      </c>
      <c r="D198">
        <v>1402.31</v>
      </c>
      <c r="E198">
        <v>199.5</v>
      </c>
      <c r="F198">
        <v>5888.58</v>
      </c>
      <c r="G198" s="3">
        <f t="shared" si="15"/>
        <v>30881.5</v>
      </c>
      <c r="H198" s="3">
        <f t="shared" si="16"/>
        <v>9264.45</v>
      </c>
      <c r="I198" s="3">
        <f t="shared" si="17"/>
        <v>6485.115</v>
      </c>
      <c r="J198" s="5">
        <f aca="true" t="shared" si="18" ref="J198:J261">IF(B198&gt;NumberOfProducts,0,J197+I198)</f>
        <v>0</v>
      </c>
      <c r="K198" s="8">
        <f aca="true" t="shared" si="19" ref="K198:K261">J198/$J$2</f>
        <v>0</v>
      </c>
    </row>
    <row r="199" spans="2:11" ht="12.75">
      <c r="B199">
        <v>195</v>
      </c>
      <c r="C199">
        <v>46.22</v>
      </c>
      <c r="D199">
        <v>776.29</v>
      </c>
      <c r="E199">
        <v>369.15</v>
      </c>
      <c r="F199">
        <v>6200.08</v>
      </c>
      <c r="G199" s="3">
        <f t="shared" si="15"/>
        <v>30043</v>
      </c>
      <c r="H199" s="3">
        <f t="shared" si="16"/>
        <v>9012.900000000001</v>
      </c>
      <c r="I199" s="3">
        <f t="shared" si="17"/>
        <v>6309.030000000001</v>
      </c>
      <c r="J199" s="5">
        <f t="shared" si="18"/>
        <v>0</v>
      </c>
      <c r="K199" s="8">
        <f t="shared" si="19"/>
        <v>0</v>
      </c>
    </row>
    <row r="200" spans="2:11" ht="12.75">
      <c r="B200">
        <v>196</v>
      </c>
      <c r="C200">
        <v>45.91</v>
      </c>
      <c r="D200">
        <v>2774.7</v>
      </c>
      <c r="E200">
        <v>254.35</v>
      </c>
      <c r="F200">
        <v>15372.42</v>
      </c>
      <c r="G200" s="3">
        <f t="shared" si="15"/>
        <v>29841.5</v>
      </c>
      <c r="H200" s="3">
        <f t="shared" si="16"/>
        <v>8952.45</v>
      </c>
      <c r="I200" s="3">
        <f t="shared" si="17"/>
        <v>6266.715</v>
      </c>
      <c r="J200" s="5">
        <f t="shared" si="18"/>
        <v>0</v>
      </c>
      <c r="K200" s="8">
        <f t="shared" si="19"/>
        <v>0</v>
      </c>
    </row>
    <row r="201" spans="2:11" ht="12.75">
      <c r="B201">
        <v>197</v>
      </c>
      <c r="C201">
        <v>45.55</v>
      </c>
      <c r="D201">
        <v>2614.89</v>
      </c>
      <c r="E201">
        <v>212.41</v>
      </c>
      <c r="F201">
        <v>12193.83</v>
      </c>
      <c r="G201" s="3">
        <f t="shared" si="15"/>
        <v>29607.5</v>
      </c>
      <c r="H201" s="3">
        <f t="shared" si="16"/>
        <v>8882.250000000002</v>
      </c>
      <c r="I201" s="3">
        <f t="shared" si="17"/>
        <v>6217.575000000001</v>
      </c>
      <c r="J201" s="5">
        <f t="shared" si="18"/>
        <v>0</v>
      </c>
      <c r="K201" s="8">
        <f t="shared" si="19"/>
        <v>0</v>
      </c>
    </row>
    <row r="202" spans="2:11" ht="12.75">
      <c r="B202">
        <v>198</v>
      </c>
      <c r="C202">
        <v>44.39</v>
      </c>
      <c r="D202">
        <v>162.94</v>
      </c>
      <c r="E202">
        <v>989</v>
      </c>
      <c r="F202">
        <v>3630.26</v>
      </c>
      <c r="G202" s="3">
        <f t="shared" si="15"/>
        <v>28853.500000000004</v>
      </c>
      <c r="H202" s="3">
        <f t="shared" si="16"/>
        <v>8656.050000000003</v>
      </c>
      <c r="I202" s="3">
        <f t="shared" si="17"/>
        <v>6059.2350000000015</v>
      </c>
      <c r="J202" s="5">
        <f t="shared" si="18"/>
        <v>0</v>
      </c>
      <c r="K202" s="8">
        <f t="shared" si="19"/>
        <v>0</v>
      </c>
    </row>
    <row r="203" spans="2:11" ht="12.75">
      <c r="B203">
        <v>199</v>
      </c>
      <c r="C203">
        <v>43.77</v>
      </c>
      <c r="D203">
        <v>4443.85</v>
      </c>
      <c r="E203">
        <v>169.79</v>
      </c>
      <c r="F203">
        <v>17238.66</v>
      </c>
      <c r="G203" s="3">
        <f t="shared" si="15"/>
        <v>28450.500000000004</v>
      </c>
      <c r="H203" s="3">
        <f t="shared" si="16"/>
        <v>8535.150000000001</v>
      </c>
      <c r="I203" s="3">
        <f t="shared" si="17"/>
        <v>5974.6050000000005</v>
      </c>
      <c r="J203" s="5">
        <f t="shared" si="18"/>
        <v>0</v>
      </c>
      <c r="K203" s="8">
        <f t="shared" si="19"/>
        <v>0</v>
      </c>
    </row>
    <row r="204" spans="2:11" ht="12.75">
      <c r="B204">
        <v>200</v>
      </c>
      <c r="C204">
        <v>43.49</v>
      </c>
      <c r="D204">
        <v>991.64</v>
      </c>
      <c r="E204">
        <v>195.97</v>
      </c>
      <c r="F204">
        <v>4468.32</v>
      </c>
      <c r="G204" s="3">
        <f t="shared" si="15"/>
        <v>28268.5</v>
      </c>
      <c r="H204" s="3">
        <f t="shared" si="16"/>
        <v>8480.550000000001</v>
      </c>
      <c r="I204" s="3">
        <f t="shared" si="17"/>
        <v>5936.385</v>
      </c>
      <c r="J204" s="5">
        <f t="shared" si="18"/>
        <v>0</v>
      </c>
      <c r="K204" s="8">
        <f t="shared" si="19"/>
        <v>0</v>
      </c>
    </row>
    <row r="205" spans="2:11" ht="12.75">
      <c r="B205">
        <v>201</v>
      </c>
      <c r="C205">
        <v>40.92</v>
      </c>
      <c r="D205">
        <v>1623.56</v>
      </c>
      <c r="E205">
        <v>276.69</v>
      </c>
      <c r="F205">
        <v>10977.94</v>
      </c>
      <c r="G205" s="3">
        <f t="shared" si="15"/>
        <v>26598</v>
      </c>
      <c r="H205" s="3">
        <f t="shared" si="16"/>
        <v>7979.4000000000015</v>
      </c>
      <c r="I205" s="3">
        <f t="shared" si="17"/>
        <v>5585.580000000001</v>
      </c>
      <c r="J205" s="5">
        <f t="shared" si="18"/>
        <v>0</v>
      </c>
      <c r="K205" s="8">
        <f t="shared" si="19"/>
        <v>0</v>
      </c>
    </row>
    <row r="206" spans="2:11" ht="12.75">
      <c r="B206">
        <v>202</v>
      </c>
      <c r="C206">
        <v>39.45</v>
      </c>
      <c r="D206">
        <v>1946.29</v>
      </c>
      <c r="E206">
        <v>152.03</v>
      </c>
      <c r="F206">
        <v>7500.31</v>
      </c>
      <c r="G206" s="3">
        <f t="shared" si="15"/>
        <v>25642.500000000004</v>
      </c>
      <c r="H206" s="3">
        <f t="shared" si="16"/>
        <v>7692.750000000002</v>
      </c>
      <c r="I206" s="3">
        <f t="shared" si="17"/>
        <v>5384.925000000001</v>
      </c>
      <c r="J206" s="5">
        <f t="shared" si="18"/>
        <v>0</v>
      </c>
      <c r="K206" s="8">
        <f t="shared" si="19"/>
        <v>0</v>
      </c>
    </row>
    <row r="207" spans="2:11" ht="12.75">
      <c r="B207">
        <v>203</v>
      </c>
      <c r="C207">
        <v>39.31</v>
      </c>
      <c r="D207">
        <v>6745.06</v>
      </c>
      <c r="E207">
        <v>173.76</v>
      </c>
      <c r="F207">
        <v>29814.38</v>
      </c>
      <c r="G207" s="3">
        <f t="shared" si="15"/>
        <v>25551.5</v>
      </c>
      <c r="H207" s="3">
        <f t="shared" si="16"/>
        <v>7665.450000000001</v>
      </c>
      <c r="I207" s="3">
        <f t="shared" si="17"/>
        <v>5365.8150000000005</v>
      </c>
      <c r="J207" s="5">
        <f t="shared" si="18"/>
        <v>0</v>
      </c>
      <c r="K207" s="8">
        <f t="shared" si="19"/>
        <v>0</v>
      </c>
    </row>
    <row r="208" spans="2:11" ht="12.75">
      <c r="B208">
        <v>204</v>
      </c>
      <c r="C208">
        <v>38.41</v>
      </c>
      <c r="D208">
        <v>686.44</v>
      </c>
      <c r="E208">
        <v>256.08</v>
      </c>
      <c r="F208">
        <v>4576.59</v>
      </c>
      <c r="G208" s="3">
        <f t="shared" si="15"/>
        <v>24966.5</v>
      </c>
      <c r="H208" s="3">
        <f t="shared" si="16"/>
        <v>7489.950000000001</v>
      </c>
      <c r="I208" s="3">
        <f t="shared" si="17"/>
        <v>5242.965</v>
      </c>
      <c r="J208" s="5">
        <f t="shared" si="18"/>
        <v>0</v>
      </c>
      <c r="K208" s="8">
        <f t="shared" si="19"/>
        <v>0</v>
      </c>
    </row>
    <row r="209" spans="2:11" ht="12.75">
      <c r="B209">
        <v>205</v>
      </c>
      <c r="C209">
        <v>37.69</v>
      </c>
      <c r="D209">
        <v>578.34</v>
      </c>
      <c r="E209">
        <v>265.5</v>
      </c>
      <c r="F209">
        <v>4073.94</v>
      </c>
      <c r="G209" s="3">
        <f t="shared" si="15"/>
        <v>24498.5</v>
      </c>
      <c r="H209" s="3">
        <f t="shared" si="16"/>
        <v>7349.550000000001</v>
      </c>
      <c r="I209" s="3">
        <f t="shared" si="17"/>
        <v>5144.685</v>
      </c>
      <c r="J209" s="5">
        <f t="shared" si="18"/>
        <v>0</v>
      </c>
      <c r="K209" s="8">
        <f t="shared" si="19"/>
        <v>0</v>
      </c>
    </row>
    <row r="210" spans="2:11" ht="12.75">
      <c r="B210">
        <v>206</v>
      </c>
      <c r="C210">
        <v>36.38</v>
      </c>
      <c r="D210">
        <v>3556.24</v>
      </c>
      <c r="E210">
        <v>153.1</v>
      </c>
      <c r="F210">
        <v>14965.45</v>
      </c>
      <c r="G210" s="3">
        <f t="shared" si="15"/>
        <v>23647</v>
      </c>
      <c r="H210" s="3">
        <f t="shared" si="16"/>
        <v>7094.100000000001</v>
      </c>
      <c r="I210" s="3">
        <f t="shared" si="17"/>
        <v>4965.870000000001</v>
      </c>
      <c r="J210" s="5">
        <f t="shared" si="18"/>
        <v>0</v>
      </c>
      <c r="K210" s="8">
        <f t="shared" si="19"/>
        <v>0</v>
      </c>
    </row>
    <row r="211" spans="2:11" ht="12.75">
      <c r="B211">
        <v>207</v>
      </c>
      <c r="C211">
        <v>35.85</v>
      </c>
      <c r="D211">
        <v>1099.71</v>
      </c>
      <c r="E211">
        <v>140.43</v>
      </c>
      <c r="F211">
        <v>4307.67</v>
      </c>
      <c r="G211" s="3">
        <f t="shared" si="15"/>
        <v>23302.500000000004</v>
      </c>
      <c r="H211" s="3">
        <f t="shared" si="16"/>
        <v>6990.750000000002</v>
      </c>
      <c r="I211" s="3">
        <f t="shared" si="17"/>
        <v>4893.525000000001</v>
      </c>
      <c r="J211" s="5">
        <f t="shared" si="18"/>
        <v>0</v>
      </c>
      <c r="K211" s="8">
        <f t="shared" si="19"/>
        <v>0</v>
      </c>
    </row>
    <row r="212" spans="2:11" ht="12.75">
      <c r="B212">
        <v>208</v>
      </c>
      <c r="C212">
        <v>34.06</v>
      </c>
      <c r="D212">
        <v>2708.82</v>
      </c>
      <c r="E212">
        <v>136.7</v>
      </c>
      <c r="F212">
        <v>10871.68</v>
      </c>
      <c r="G212" s="3">
        <f t="shared" si="15"/>
        <v>22139</v>
      </c>
      <c r="H212" s="3">
        <f t="shared" si="16"/>
        <v>6641.700000000001</v>
      </c>
      <c r="I212" s="3">
        <f t="shared" si="17"/>
        <v>4649.1900000000005</v>
      </c>
      <c r="J212" s="5">
        <f t="shared" si="18"/>
        <v>0</v>
      </c>
      <c r="K212" s="8">
        <f t="shared" si="19"/>
        <v>0</v>
      </c>
    </row>
    <row r="213" spans="2:11" ht="12.75">
      <c r="B213">
        <v>209</v>
      </c>
      <c r="C213">
        <v>33.86</v>
      </c>
      <c r="D213">
        <v>1630.66</v>
      </c>
      <c r="E213">
        <v>165.38</v>
      </c>
      <c r="F213">
        <v>7964.52</v>
      </c>
      <c r="G213" s="3">
        <f t="shared" si="15"/>
        <v>22009</v>
      </c>
      <c r="H213" s="3">
        <f t="shared" si="16"/>
        <v>6602.700000000001</v>
      </c>
      <c r="I213" s="3">
        <f t="shared" si="17"/>
        <v>4621.89</v>
      </c>
      <c r="J213" s="5">
        <f t="shared" si="18"/>
        <v>0</v>
      </c>
      <c r="K213" s="8">
        <f t="shared" si="19"/>
        <v>0</v>
      </c>
    </row>
    <row r="214" spans="2:11" ht="12.75">
      <c r="B214">
        <v>210</v>
      </c>
      <c r="C214">
        <v>32.6</v>
      </c>
      <c r="D214">
        <v>900.77</v>
      </c>
      <c r="E214">
        <v>253.85</v>
      </c>
      <c r="F214">
        <v>7014.22</v>
      </c>
      <c r="G214" s="3">
        <f t="shared" si="15"/>
        <v>21190.000000000004</v>
      </c>
      <c r="H214" s="3">
        <f t="shared" si="16"/>
        <v>6357.000000000002</v>
      </c>
      <c r="I214" s="3">
        <f t="shared" si="17"/>
        <v>4449.900000000001</v>
      </c>
      <c r="J214" s="5">
        <f t="shared" si="18"/>
        <v>0</v>
      </c>
      <c r="K214" s="8">
        <f t="shared" si="19"/>
        <v>0</v>
      </c>
    </row>
    <row r="215" spans="2:11" ht="12.75">
      <c r="B215">
        <v>211</v>
      </c>
      <c r="C215">
        <v>31.25</v>
      </c>
      <c r="D215">
        <v>3100.65</v>
      </c>
      <c r="E215">
        <v>230.97</v>
      </c>
      <c r="F215">
        <v>22917.32</v>
      </c>
      <c r="G215" s="3">
        <f t="shared" si="15"/>
        <v>20312.5</v>
      </c>
      <c r="H215" s="3">
        <f t="shared" si="16"/>
        <v>6093.750000000001</v>
      </c>
      <c r="I215" s="3">
        <f t="shared" si="17"/>
        <v>4265.625</v>
      </c>
      <c r="J215" s="5">
        <f t="shared" si="18"/>
        <v>0</v>
      </c>
      <c r="K215" s="8">
        <f t="shared" si="19"/>
        <v>0</v>
      </c>
    </row>
    <row r="216" spans="2:11" ht="12.75">
      <c r="B216">
        <v>212</v>
      </c>
      <c r="C216">
        <v>30.13</v>
      </c>
      <c r="D216">
        <v>1603.15</v>
      </c>
      <c r="E216">
        <v>216.92</v>
      </c>
      <c r="F216">
        <v>11541.6</v>
      </c>
      <c r="G216" s="3">
        <f t="shared" si="15"/>
        <v>19584.5</v>
      </c>
      <c r="H216" s="3">
        <f t="shared" si="16"/>
        <v>5875.350000000001</v>
      </c>
      <c r="I216" s="3">
        <f t="shared" si="17"/>
        <v>4112.745000000001</v>
      </c>
      <c r="J216" s="5">
        <f t="shared" si="18"/>
        <v>0</v>
      </c>
      <c r="K216" s="8">
        <f t="shared" si="19"/>
        <v>0</v>
      </c>
    </row>
    <row r="217" spans="2:11" ht="12.75">
      <c r="B217">
        <v>213</v>
      </c>
      <c r="C217">
        <v>29.39</v>
      </c>
      <c r="D217">
        <v>683.04</v>
      </c>
      <c r="E217">
        <v>152.63</v>
      </c>
      <c r="F217">
        <v>3547.23</v>
      </c>
      <c r="G217" s="3">
        <f t="shared" si="15"/>
        <v>19103.5</v>
      </c>
      <c r="H217" s="3">
        <f t="shared" si="16"/>
        <v>5731.050000000001</v>
      </c>
      <c r="I217" s="3">
        <f t="shared" si="17"/>
        <v>4011.7350000000006</v>
      </c>
      <c r="J217" s="5">
        <f t="shared" si="18"/>
        <v>0</v>
      </c>
      <c r="K217" s="8">
        <f t="shared" si="19"/>
        <v>0</v>
      </c>
    </row>
    <row r="218" spans="2:11" ht="12.75">
      <c r="B218">
        <v>214</v>
      </c>
      <c r="C218">
        <v>29.2</v>
      </c>
      <c r="D218">
        <v>1826.9</v>
      </c>
      <c r="E218">
        <v>142.64</v>
      </c>
      <c r="F218">
        <v>8923.98</v>
      </c>
      <c r="G218" s="3">
        <f t="shared" si="15"/>
        <v>18979.999999999996</v>
      </c>
      <c r="H218" s="3">
        <f t="shared" si="16"/>
        <v>5694</v>
      </c>
      <c r="I218" s="3">
        <f t="shared" si="17"/>
        <v>3985.7999999999997</v>
      </c>
      <c r="J218" s="5">
        <f t="shared" si="18"/>
        <v>0</v>
      </c>
      <c r="K218" s="8">
        <f t="shared" si="19"/>
        <v>0</v>
      </c>
    </row>
    <row r="219" spans="2:11" ht="12.75">
      <c r="B219">
        <v>215</v>
      </c>
      <c r="C219">
        <v>29.1</v>
      </c>
      <c r="D219">
        <v>1456.16</v>
      </c>
      <c r="E219">
        <v>108.45</v>
      </c>
      <c r="F219">
        <v>5426.73</v>
      </c>
      <c r="G219" s="3">
        <f t="shared" si="15"/>
        <v>18915</v>
      </c>
      <c r="H219" s="3">
        <f t="shared" si="16"/>
        <v>5674.500000000001</v>
      </c>
      <c r="I219" s="3">
        <f t="shared" si="17"/>
        <v>3972.1500000000005</v>
      </c>
      <c r="J219" s="5">
        <f t="shared" si="18"/>
        <v>0</v>
      </c>
      <c r="K219" s="8">
        <f t="shared" si="19"/>
        <v>0</v>
      </c>
    </row>
    <row r="220" spans="2:11" ht="12.75">
      <c r="B220">
        <v>216</v>
      </c>
      <c r="C220">
        <v>28.07</v>
      </c>
      <c r="D220">
        <v>1086.01</v>
      </c>
      <c r="E220">
        <v>179.97</v>
      </c>
      <c r="F220">
        <v>6962.82</v>
      </c>
      <c r="G220" s="3">
        <f t="shared" si="15"/>
        <v>18245.5</v>
      </c>
      <c r="H220" s="3">
        <f t="shared" si="16"/>
        <v>5473.650000000001</v>
      </c>
      <c r="I220" s="3">
        <f t="shared" si="17"/>
        <v>3831.5550000000003</v>
      </c>
      <c r="J220" s="5">
        <f t="shared" si="18"/>
        <v>0</v>
      </c>
      <c r="K220" s="8">
        <f t="shared" si="19"/>
        <v>0</v>
      </c>
    </row>
    <row r="221" spans="2:11" ht="12.75">
      <c r="B221">
        <v>217</v>
      </c>
      <c r="C221">
        <v>27.84</v>
      </c>
      <c r="D221">
        <v>4397.65</v>
      </c>
      <c r="E221">
        <v>107.98</v>
      </c>
      <c r="F221">
        <v>17055.94</v>
      </c>
      <c r="G221" s="3">
        <f t="shared" si="15"/>
        <v>18095.999999999996</v>
      </c>
      <c r="H221" s="3">
        <f t="shared" si="16"/>
        <v>5428.799999999999</v>
      </c>
      <c r="I221" s="3">
        <f t="shared" si="17"/>
        <v>3800.1599999999994</v>
      </c>
      <c r="J221" s="5">
        <f t="shared" si="18"/>
        <v>0</v>
      </c>
      <c r="K221" s="8">
        <f t="shared" si="19"/>
        <v>0</v>
      </c>
    </row>
    <row r="222" spans="2:11" ht="12.75">
      <c r="B222">
        <v>218</v>
      </c>
      <c r="C222">
        <v>27.8</v>
      </c>
      <c r="D222">
        <v>1659.54</v>
      </c>
      <c r="E222">
        <v>141.64</v>
      </c>
      <c r="F222">
        <v>8455.24</v>
      </c>
      <c r="G222" s="3">
        <f t="shared" si="15"/>
        <v>18070.000000000004</v>
      </c>
      <c r="H222" s="3">
        <f t="shared" si="16"/>
        <v>5421.000000000002</v>
      </c>
      <c r="I222" s="3">
        <f t="shared" si="17"/>
        <v>3794.700000000001</v>
      </c>
      <c r="J222" s="5">
        <f t="shared" si="18"/>
        <v>0</v>
      </c>
      <c r="K222" s="8">
        <f t="shared" si="19"/>
        <v>0</v>
      </c>
    </row>
    <row r="223" spans="2:11" ht="12.75">
      <c r="B223">
        <v>219</v>
      </c>
      <c r="C223">
        <v>27.37</v>
      </c>
      <c r="D223">
        <v>892.76</v>
      </c>
      <c r="E223">
        <v>118.04</v>
      </c>
      <c r="F223">
        <v>3850.24</v>
      </c>
      <c r="G223" s="3">
        <f t="shared" si="15"/>
        <v>17790.5</v>
      </c>
      <c r="H223" s="3">
        <f t="shared" si="16"/>
        <v>5337.150000000001</v>
      </c>
      <c r="I223" s="3">
        <f t="shared" si="17"/>
        <v>3736.005</v>
      </c>
      <c r="J223" s="5">
        <f t="shared" si="18"/>
        <v>0</v>
      </c>
      <c r="K223" s="8">
        <f t="shared" si="19"/>
        <v>0</v>
      </c>
    </row>
    <row r="224" spans="2:11" ht="12.75">
      <c r="B224">
        <v>220</v>
      </c>
      <c r="C224">
        <v>26.89</v>
      </c>
      <c r="D224">
        <v>2457.05</v>
      </c>
      <c r="E224">
        <v>137.67</v>
      </c>
      <c r="F224">
        <v>12579.82</v>
      </c>
      <c r="G224" s="3">
        <f t="shared" si="15"/>
        <v>17478.5</v>
      </c>
      <c r="H224" s="3">
        <f t="shared" si="16"/>
        <v>5243.550000000001</v>
      </c>
      <c r="I224" s="3">
        <f t="shared" si="17"/>
        <v>3670.4850000000006</v>
      </c>
      <c r="J224" s="5">
        <f t="shared" si="18"/>
        <v>0</v>
      </c>
      <c r="K224" s="8">
        <f t="shared" si="19"/>
        <v>0</v>
      </c>
    </row>
    <row r="225" spans="2:11" ht="12.75">
      <c r="B225">
        <v>221</v>
      </c>
      <c r="C225">
        <v>26.48</v>
      </c>
      <c r="D225">
        <v>812.73</v>
      </c>
      <c r="E225">
        <v>113.89</v>
      </c>
      <c r="F225">
        <v>3495.4</v>
      </c>
      <c r="G225" s="3">
        <f t="shared" si="15"/>
        <v>17212</v>
      </c>
      <c r="H225" s="3">
        <f t="shared" si="16"/>
        <v>5163.6</v>
      </c>
      <c r="I225" s="3">
        <f t="shared" si="17"/>
        <v>3614.52</v>
      </c>
      <c r="J225" s="5">
        <f t="shared" si="18"/>
        <v>0</v>
      </c>
      <c r="K225" s="8">
        <f t="shared" si="19"/>
        <v>0</v>
      </c>
    </row>
    <row r="226" spans="2:11" ht="12.75">
      <c r="B226">
        <v>222</v>
      </c>
      <c r="C226">
        <v>26.03</v>
      </c>
      <c r="D226">
        <v>3704.23</v>
      </c>
      <c r="E226">
        <v>101.28</v>
      </c>
      <c r="F226">
        <v>14413.34</v>
      </c>
      <c r="G226" s="3">
        <f t="shared" si="15"/>
        <v>16919.500000000004</v>
      </c>
      <c r="H226" s="3">
        <f t="shared" si="16"/>
        <v>5075.850000000002</v>
      </c>
      <c r="I226" s="3">
        <f t="shared" si="17"/>
        <v>3553.095000000001</v>
      </c>
      <c r="J226" s="5">
        <f t="shared" si="18"/>
        <v>0</v>
      </c>
      <c r="K226" s="8">
        <f t="shared" si="19"/>
        <v>0</v>
      </c>
    </row>
    <row r="227" spans="2:11" ht="12.75">
      <c r="B227">
        <v>223</v>
      </c>
      <c r="C227">
        <v>25.74</v>
      </c>
      <c r="D227">
        <v>759.05</v>
      </c>
      <c r="E227">
        <v>80.49</v>
      </c>
      <c r="F227">
        <v>2373.66</v>
      </c>
      <c r="G227" s="3">
        <f t="shared" si="15"/>
        <v>16731</v>
      </c>
      <c r="H227" s="3">
        <f t="shared" si="16"/>
        <v>5019.300000000001</v>
      </c>
      <c r="I227" s="3">
        <f t="shared" si="17"/>
        <v>3513.5100000000007</v>
      </c>
      <c r="J227" s="5">
        <f t="shared" si="18"/>
        <v>0</v>
      </c>
      <c r="K227" s="8">
        <f t="shared" si="19"/>
        <v>0</v>
      </c>
    </row>
    <row r="228" spans="2:11" ht="12.75">
      <c r="B228">
        <v>224</v>
      </c>
      <c r="C228">
        <v>24.89</v>
      </c>
      <c r="D228">
        <v>428.25</v>
      </c>
      <c r="E228">
        <v>120.03</v>
      </c>
      <c r="F228">
        <v>2065.15</v>
      </c>
      <c r="G228" s="3">
        <f t="shared" si="15"/>
        <v>16178.5</v>
      </c>
      <c r="H228" s="3">
        <f t="shared" si="16"/>
        <v>4853.550000000001</v>
      </c>
      <c r="I228" s="3">
        <f t="shared" si="17"/>
        <v>3397.4850000000006</v>
      </c>
      <c r="J228" s="5">
        <f t="shared" si="18"/>
        <v>0</v>
      </c>
      <c r="K228" s="8">
        <f t="shared" si="19"/>
        <v>0</v>
      </c>
    </row>
    <row r="229" spans="2:11" ht="12.75">
      <c r="B229">
        <v>225</v>
      </c>
      <c r="C229">
        <v>24.76</v>
      </c>
      <c r="D229">
        <v>515.6</v>
      </c>
      <c r="E229">
        <v>256.81</v>
      </c>
      <c r="F229">
        <v>5347.8</v>
      </c>
      <c r="G229" s="3">
        <f t="shared" si="15"/>
        <v>16094</v>
      </c>
      <c r="H229" s="3">
        <f t="shared" si="16"/>
        <v>4828.200000000001</v>
      </c>
      <c r="I229" s="3">
        <f t="shared" si="17"/>
        <v>3379.7400000000002</v>
      </c>
      <c r="J229" s="5">
        <f t="shared" si="18"/>
        <v>0</v>
      </c>
      <c r="K229" s="8">
        <f t="shared" si="19"/>
        <v>0</v>
      </c>
    </row>
    <row r="230" spans="2:11" ht="12.75">
      <c r="B230">
        <v>226</v>
      </c>
      <c r="C230">
        <v>23.67</v>
      </c>
      <c r="D230">
        <v>200.33</v>
      </c>
      <c r="E230">
        <v>2016.51</v>
      </c>
      <c r="F230">
        <v>17066.67</v>
      </c>
      <c r="G230" s="3">
        <f t="shared" si="15"/>
        <v>15385.500000000002</v>
      </c>
      <c r="H230" s="3">
        <f t="shared" si="16"/>
        <v>4615.6500000000015</v>
      </c>
      <c r="I230" s="3">
        <f t="shared" si="17"/>
        <v>3230.955000000001</v>
      </c>
      <c r="J230" s="5">
        <f t="shared" si="18"/>
        <v>0</v>
      </c>
      <c r="K230" s="8">
        <f t="shared" si="19"/>
        <v>0</v>
      </c>
    </row>
    <row r="231" spans="2:11" ht="12.75">
      <c r="B231">
        <v>227</v>
      </c>
      <c r="C231">
        <v>23.34</v>
      </c>
      <c r="D231">
        <v>2569.97</v>
      </c>
      <c r="E231">
        <v>80.28</v>
      </c>
      <c r="F231">
        <v>8839.55</v>
      </c>
      <c r="G231" s="3">
        <f t="shared" si="15"/>
        <v>15171</v>
      </c>
      <c r="H231" s="3">
        <f t="shared" si="16"/>
        <v>4551.300000000001</v>
      </c>
      <c r="I231" s="3">
        <f t="shared" si="17"/>
        <v>3185.9100000000008</v>
      </c>
      <c r="J231" s="5">
        <f t="shared" si="18"/>
        <v>0</v>
      </c>
      <c r="K231" s="8">
        <f t="shared" si="19"/>
        <v>0</v>
      </c>
    </row>
    <row r="232" spans="2:11" ht="12.75">
      <c r="B232">
        <v>228</v>
      </c>
      <c r="C232">
        <v>23</v>
      </c>
      <c r="D232">
        <v>2205.1</v>
      </c>
      <c r="E232">
        <v>109.86</v>
      </c>
      <c r="F232">
        <v>10533</v>
      </c>
      <c r="G232" s="3">
        <f t="shared" si="15"/>
        <v>14950</v>
      </c>
      <c r="H232" s="3">
        <f t="shared" si="16"/>
        <v>4485.000000000001</v>
      </c>
      <c r="I232" s="3">
        <f t="shared" si="17"/>
        <v>3139.5000000000005</v>
      </c>
      <c r="J232" s="5">
        <f t="shared" si="18"/>
        <v>0</v>
      </c>
      <c r="K232" s="8">
        <f t="shared" si="19"/>
        <v>0</v>
      </c>
    </row>
    <row r="233" spans="2:11" ht="12.75">
      <c r="B233">
        <v>229</v>
      </c>
      <c r="C233">
        <v>22.64</v>
      </c>
      <c r="D233">
        <v>1984</v>
      </c>
      <c r="E233">
        <v>109.23</v>
      </c>
      <c r="F233">
        <v>9571.68</v>
      </c>
      <c r="G233" s="3">
        <f t="shared" si="15"/>
        <v>14716</v>
      </c>
      <c r="H233" s="3">
        <f t="shared" si="16"/>
        <v>4414.800000000001</v>
      </c>
      <c r="I233" s="3">
        <f t="shared" si="17"/>
        <v>3090.3600000000006</v>
      </c>
      <c r="J233" s="5">
        <f t="shared" si="18"/>
        <v>0</v>
      </c>
      <c r="K233" s="8">
        <f t="shared" si="19"/>
        <v>0</v>
      </c>
    </row>
    <row r="234" spans="2:11" ht="12.75">
      <c r="B234">
        <v>230</v>
      </c>
      <c r="C234">
        <v>22.59</v>
      </c>
      <c r="D234">
        <v>395.25</v>
      </c>
      <c r="E234">
        <v>119.77</v>
      </c>
      <c r="F234">
        <v>2095.58</v>
      </c>
      <c r="G234" s="3">
        <f t="shared" si="15"/>
        <v>14683.5</v>
      </c>
      <c r="H234" s="3">
        <f t="shared" si="16"/>
        <v>4405.050000000001</v>
      </c>
      <c r="I234" s="3">
        <f t="shared" si="17"/>
        <v>3083.5350000000008</v>
      </c>
      <c r="J234" s="5">
        <f t="shared" si="18"/>
        <v>0</v>
      </c>
      <c r="K234" s="8">
        <f t="shared" si="19"/>
        <v>0</v>
      </c>
    </row>
    <row r="235" spans="2:11" ht="12.75">
      <c r="B235">
        <v>231</v>
      </c>
      <c r="C235">
        <v>22.44</v>
      </c>
      <c r="D235">
        <v>189.74</v>
      </c>
      <c r="E235">
        <v>356.42</v>
      </c>
      <c r="F235">
        <v>3013.69</v>
      </c>
      <c r="G235" s="3">
        <f t="shared" si="15"/>
        <v>14586.000000000002</v>
      </c>
      <c r="H235" s="3">
        <f t="shared" si="16"/>
        <v>4375.800000000001</v>
      </c>
      <c r="I235" s="3">
        <f t="shared" si="17"/>
        <v>3063.0600000000004</v>
      </c>
      <c r="J235" s="5">
        <f t="shared" si="18"/>
        <v>0</v>
      </c>
      <c r="K235" s="8">
        <f t="shared" si="19"/>
        <v>0</v>
      </c>
    </row>
    <row r="236" spans="2:11" ht="12.75">
      <c r="B236">
        <v>232</v>
      </c>
      <c r="C236">
        <v>21.69</v>
      </c>
      <c r="D236">
        <v>1043.41</v>
      </c>
      <c r="E236">
        <v>116.62</v>
      </c>
      <c r="F236">
        <v>5609.85</v>
      </c>
      <c r="G236" s="3">
        <f t="shared" si="15"/>
        <v>14098.500000000002</v>
      </c>
      <c r="H236" s="3">
        <f t="shared" si="16"/>
        <v>4229.550000000001</v>
      </c>
      <c r="I236" s="3">
        <f t="shared" si="17"/>
        <v>2960.6850000000004</v>
      </c>
      <c r="J236" s="5">
        <f t="shared" si="18"/>
        <v>0</v>
      </c>
      <c r="K236" s="8">
        <f t="shared" si="19"/>
        <v>0</v>
      </c>
    </row>
    <row r="237" spans="2:11" ht="12.75">
      <c r="B237">
        <v>233</v>
      </c>
      <c r="C237">
        <v>21.61</v>
      </c>
      <c r="D237">
        <v>347.45</v>
      </c>
      <c r="E237">
        <v>103.05</v>
      </c>
      <c r="F237">
        <v>1656.79</v>
      </c>
      <c r="G237" s="3">
        <f t="shared" si="15"/>
        <v>14046.5</v>
      </c>
      <c r="H237" s="3">
        <f t="shared" si="16"/>
        <v>4213.950000000001</v>
      </c>
      <c r="I237" s="3">
        <f t="shared" si="17"/>
        <v>2949.7650000000003</v>
      </c>
      <c r="J237" s="5">
        <f t="shared" si="18"/>
        <v>0</v>
      </c>
      <c r="K237" s="8">
        <f t="shared" si="19"/>
        <v>0</v>
      </c>
    </row>
    <row r="238" spans="2:11" ht="12.75">
      <c r="B238">
        <v>234</v>
      </c>
      <c r="C238">
        <v>20.39</v>
      </c>
      <c r="D238">
        <v>375</v>
      </c>
      <c r="E238">
        <v>78.01</v>
      </c>
      <c r="F238">
        <v>1434.75</v>
      </c>
      <c r="G238" s="3">
        <f t="shared" si="15"/>
        <v>13253.5</v>
      </c>
      <c r="H238" s="3">
        <f t="shared" si="16"/>
        <v>3976.0500000000006</v>
      </c>
      <c r="I238" s="3">
        <f t="shared" si="17"/>
        <v>2783.235</v>
      </c>
      <c r="J238" s="5">
        <f t="shared" si="18"/>
        <v>0</v>
      </c>
      <c r="K238" s="8">
        <f t="shared" si="19"/>
        <v>0</v>
      </c>
    </row>
    <row r="239" spans="2:11" ht="12.75">
      <c r="B239">
        <v>235</v>
      </c>
      <c r="C239">
        <v>20.23</v>
      </c>
      <c r="D239">
        <v>210.51</v>
      </c>
      <c r="E239">
        <v>368.94</v>
      </c>
      <c r="F239">
        <v>3839.08</v>
      </c>
      <c r="G239" s="3">
        <f t="shared" si="15"/>
        <v>13149.499999999998</v>
      </c>
      <c r="H239" s="3">
        <f t="shared" si="16"/>
        <v>3944.85</v>
      </c>
      <c r="I239" s="3">
        <f t="shared" si="17"/>
        <v>2761.395</v>
      </c>
      <c r="J239" s="5">
        <f t="shared" si="18"/>
        <v>0</v>
      </c>
      <c r="K239" s="8">
        <f t="shared" si="19"/>
        <v>0</v>
      </c>
    </row>
    <row r="240" spans="2:11" ht="12.75">
      <c r="B240">
        <v>236</v>
      </c>
      <c r="C240">
        <v>20.03</v>
      </c>
      <c r="D240">
        <v>813.27</v>
      </c>
      <c r="E240">
        <v>74.41</v>
      </c>
      <c r="F240">
        <v>3021.26</v>
      </c>
      <c r="G240" s="3">
        <f t="shared" si="15"/>
        <v>13019.5</v>
      </c>
      <c r="H240" s="3">
        <f t="shared" si="16"/>
        <v>3905.8500000000004</v>
      </c>
      <c r="I240" s="3">
        <f t="shared" si="17"/>
        <v>2734.0950000000003</v>
      </c>
      <c r="J240" s="5">
        <f t="shared" si="18"/>
        <v>0</v>
      </c>
      <c r="K240" s="8">
        <f t="shared" si="19"/>
        <v>0</v>
      </c>
    </row>
    <row r="241" spans="2:11" ht="12.75">
      <c r="B241">
        <v>237</v>
      </c>
      <c r="C241">
        <v>19.17</v>
      </c>
      <c r="D241">
        <v>416.9</v>
      </c>
      <c r="E241">
        <v>257.51</v>
      </c>
      <c r="F241">
        <v>5600.31</v>
      </c>
      <c r="G241" s="3">
        <f t="shared" si="15"/>
        <v>12460.500000000002</v>
      </c>
      <c r="H241" s="3">
        <f t="shared" si="16"/>
        <v>3738.150000000001</v>
      </c>
      <c r="I241" s="3">
        <f t="shared" si="17"/>
        <v>2616.7050000000004</v>
      </c>
      <c r="J241" s="5">
        <f t="shared" si="18"/>
        <v>0</v>
      </c>
      <c r="K241" s="8">
        <f t="shared" si="19"/>
        <v>0</v>
      </c>
    </row>
    <row r="242" spans="2:11" ht="12.75">
      <c r="B242">
        <v>238</v>
      </c>
      <c r="C242">
        <v>19</v>
      </c>
      <c r="D242">
        <v>497.25</v>
      </c>
      <c r="E242">
        <v>94.09</v>
      </c>
      <c r="F242">
        <v>2462.35</v>
      </c>
      <c r="G242" s="3">
        <f t="shared" si="15"/>
        <v>12350</v>
      </c>
      <c r="H242" s="3">
        <f t="shared" si="16"/>
        <v>3705.0000000000005</v>
      </c>
      <c r="I242" s="3">
        <f t="shared" si="17"/>
        <v>2593.5</v>
      </c>
      <c r="J242" s="5">
        <f t="shared" si="18"/>
        <v>0</v>
      </c>
      <c r="K242" s="8">
        <f t="shared" si="19"/>
        <v>0</v>
      </c>
    </row>
    <row r="243" spans="2:11" ht="12.75">
      <c r="B243">
        <v>239</v>
      </c>
      <c r="C243">
        <v>17.8</v>
      </c>
      <c r="D243">
        <v>2403.92</v>
      </c>
      <c r="E243">
        <v>127.48</v>
      </c>
      <c r="F243">
        <v>17216.24</v>
      </c>
      <c r="G243" s="3">
        <f t="shared" si="15"/>
        <v>11570.000000000002</v>
      </c>
      <c r="H243" s="3">
        <f t="shared" si="16"/>
        <v>3471.000000000001</v>
      </c>
      <c r="I243" s="3">
        <f t="shared" si="17"/>
        <v>2429.7000000000003</v>
      </c>
      <c r="J243" s="5">
        <f t="shared" si="18"/>
        <v>0</v>
      </c>
      <c r="K243" s="8">
        <f t="shared" si="19"/>
        <v>0</v>
      </c>
    </row>
    <row r="244" spans="2:11" ht="12.75">
      <c r="B244">
        <v>240</v>
      </c>
      <c r="C244">
        <v>17.31</v>
      </c>
      <c r="D244">
        <v>1677.9</v>
      </c>
      <c r="E244">
        <v>70.9</v>
      </c>
      <c r="F244">
        <v>6872.64</v>
      </c>
      <c r="G244" s="3">
        <f t="shared" si="15"/>
        <v>11251.499999999998</v>
      </c>
      <c r="H244" s="3">
        <f t="shared" si="16"/>
        <v>3375.45</v>
      </c>
      <c r="I244" s="3">
        <f t="shared" si="17"/>
        <v>2362.8149999999996</v>
      </c>
      <c r="J244" s="5">
        <f t="shared" si="18"/>
        <v>0</v>
      </c>
      <c r="K244" s="8">
        <f t="shared" si="19"/>
        <v>0</v>
      </c>
    </row>
    <row r="245" spans="2:11" ht="12.75">
      <c r="B245">
        <v>241</v>
      </c>
      <c r="C245">
        <v>17.3</v>
      </c>
      <c r="D245">
        <v>703.6</v>
      </c>
      <c r="E245">
        <v>227.01</v>
      </c>
      <c r="F245">
        <v>9232.59</v>
      </c>
      <c r="G245" s="3">
        <f t="shared" si="15"/>
        <v>11245</v>
      </c>
      <c r="H245" s="3">
        <f t="shared" si="16"/>
        <v>3373.5000000000005</v>
      </c>
      <c r="I245" s="3">
        <f t="shared" si="17"/>
        <v>2361.4500000000003</v>
      </c>
      <c r="J245" s="5">
        <f t="shared" si="18"/>
        <v>0</v>
      </c>
      <c r="K245" s="8">
        <f t="shared" si="19"/>
        <v>0</v>
      </c>
    </row>
    <row r="246" spans="2:11" ht="12.75">
      <c r="B246">
        <v>242</v>
      </c>
      <c r="C246">
        <v>17.07</v>
      </c>
      <c r="D246">
        <v>703.91</v>
      </c>
      <c r="E246">
        <v>230.83</v>
      </c>
      <c r="F246">
        <v>9518.81</v>
      </c>
      <c r="G246" s="3">
        <f t="shared" si="15"/>
        <v>11095.5</v>
      </c>
      <c r="H246" s="3">
        <f t="shared" si="16"/>
        <v>3328.6500000000005</v>
      </c>
      <c r="I246" s="3">
        <f t="shared" si="17"/>
        <v>2330.0550000000003</v>
      </c>
      <c r="J246" s="5">
        <f t="shared" si="18"/>
        <v>0</v>
      </c>
      <c r="K246" s="8">
        <f t="shared" si="19"/>
        <v>0</v>
      </c>
    </row>
    <row r="247" spans="2:11" ht="12.75">
      <c r="B247">
        <v>243</v>
      </c>
      <c r="C247">
        <v>15.97</v>
      </c>
      <c r="D247">
        <v>3977.74</v>
      </c>
      <c r="E247">
        <v>67.64</v>
      </c>
      <c r="F247">
        <v>16848.01</v>
      </c>
      <c r="G247" s="3">
        <f t="shared" si="15"/>
        <v>10380.5</v>
      </c>
      <c r="H247" s="3">
        <f t="shared" si="16"/>
        <v>3114.1500000000005</v>
      </c>
      <c r="I247" s="3">
        <f t="shared" si="17"/>
        <v>2179.905</v>
      </c>
      <c r="J247" s="5">
        <f t="shared" si="18"/>
        <v>0</v>
      </c>
      <c r="K247" s="8">
        <f t="shared" si="19"/>
        <v>0</v>
      </c>
    </row>
    <row r="248" spans="2:11" ht="12.75">
      <c r="B248">
        <v>244</v>
      </c>
      <c r="C248">
        <v>15.81</v>
      </c>
      <c r="D248">
        <v>181</v>
      </c>
      <c r="E248">
        <v>1117.18</v>
      </c>
      <c r="F248">
        <v>12789.98</v>
      </c>
      <c r="G248" s="3">
        <f t="shared" si="15"/>
        <v>10276.5</v>
      </c>
      <c r="H248" s="3">
        <f t="shared" si="16"/>
        <v>3082.9500000000003</v>
      </c>
      <c r="I248" s="3">
        <f t="shared" si="17"/>
        <v>2158.065</v>
      </c>
      <c r="J248" s="5">
        <f t="shared" si="18"/>
        <v>0</v>
      </c>
      <c r="K248" s="8">
        <f t="shared" si="19"/>
        <v>0</v>
      </c>
    </row>
    <row r="249" spans="2:11" ht="12.75">
      <c r="B249">
        <v>245</v>
      </c>
      <c r="C249">
        <v>15.4</v>
      </c>
      <c r="D249">
        <v>232.86</v>
      </c>
      <c r="E249">
        <v>363.35</v>
      </c>
      <c r="F249">
        <v>5494.18</v>
      </c>
      <c r="G249" s="3">
        <f t="shared" si="15"/>
        <v>10010</v>
      </c>
      <c r="H249" s="3">
        <f t="shared" si="16"/>
        <v>3003.0000000000005</v>
      </c>
      <c r="I249" s="3">
        <f t="shared" si="17"/>
        <v>2102.1000000000004</v>
      </c>
      <c r="J249" s="5">
        <f t="shared" si="18"/>
        <v>0</v>
      </c>
      <c r="K249" s="8">
        <f t="shared" si="19"/>
        <v>0</v>
      </c>
    </row>
    <row r="250" spans="2:11" ht="12.75">
      <c r="B250">
        <v>246</v>
      </c>
      <c r="C250">
        <v>13.87</v>
      </c>
      <c r="D250">
        <v>293.2</v>
      </c>
      <c r="E250">
        <v>153.3</v>
      </c>
      <c r="F250">
        <v>3240.58</v>
      </c>
      <c r="G250" s="3">
        <f t="shared" si="15"/>
        <v>9015.5</v>
      </c>
      <c r="H250" s="3">
        <f t="shared" si="16"/>
        <v>2704.6500000000005</v>
      </c>
      <c r="I250" s="3">
        <f t="shared" si="17"/>
        <v>1893.2550000000003</v>
      </c>
      <c r="J250" s="5">
        <f t="shared" si="18"/>
        <v>0</v>
      </c>
      <c r="K250" s="8">
        <f t="shared" si="19"/>
        <v>0</v>
      </c>
    </row>
    <row r="251" spans="2:11" ht="12.75">
      <c r="B251">
        <v>247</v>
      </c>
      <c r="C251">
        <v>13.19</v>
      </c>
      <c r="D251">
        <v>713.22</v>
      </c>
      <c r="E251">
        <v>61.83</v>
      </c>
      <c r="F251">
        <v>3343.09</v>
      </c>
      <c r="G251" s="3">
        <f t="shared" si="15"/>
        <v>8573.5</v>
      </c>
      <c r="H251" s="3">
        <f t="shared" si="16"/>
        <v>2572.05</v>
      </c>
      <c r="I251" s="3">
        <f t="shared" si="17"/>
        <v>1800.435</v>
      </c>
      <c r="J251" s="5">
        <f t="shared" si="18"/>
        <v>0</v>
      </c>
      <c r="K251" s="8">
        <f t="shared" si="19"/>
        <v>0</v>
      </c>
    </row>
    <row r="252" spans="2:11" ht="12.75">
      <c r="B252">
        <v>248</v>
      </c>
      <c r="C252">
        <v>13</v>
      </c>
      <c r="D252">
        <v>1080.5</v>
      </c>
      <c r="E252">
        <v>61.1</v>
      </c>
      <c r="F252">
        <v>5078.07</v>
      </c>
      <c r="G252" s="3">
        <f t="shared" si="15"/>
        <v>8450</v>
      </c>
      <c r="H252" s="3">
        <f t="shared" si="16"/>
        <v>2535.0000000000005</v>
      </c>
      <c r="I252" s="3">
        <f t="shared" si="17"/>
        <v>1774.5000000000002</v>
      </c>
      <c r="J252" s="5">
        <f t="shared" si="18"/>
        <v>0</v>
      </c>
      <c r="K252" s="8">
        <f t="shared" si="19"/>
        <v>0</v>
      </c>
    </row>
    <row r="253" spans="2:11" ht="12.75">
      <c r="B253">
        <v>249</v>
      </c>
      <c r="C253">
        <v>12.79</v>
      </c>
      <c r="D253">
        <v>379.77</v>
      </c>
      <c r="E253">
        <v>116.86</v>
      </c>
      <c r="F253">
        <v>3469.97</v>
      </c>
      <c r="G253" s="3">
        <f t="shared" si="15"/>
        <v>8313.499999999998</v>
      </c>
      <c r="H253" s="3">
        <f t="shared" si="16"/>
        <v>2494.0499999999997</v>
      </c>
      <c r="I253" s="3">
        <f t="shared" si="17"/>
        <v>1745.8349999999998</v>
      </c>
      <c r="J253" s="5">
        <f t="shared" si="18"/>
        <v>0</v>
      </c>
      <c r="K253" s="8">
        <f t="shared" si="19"/>
        <v>0</v>
      </c>
    </row>
    <row r="254" spans="2:11" ht="12.75">
      <c r="B254">
        <v>250</v>
      </c>
      <c r="C254">
        <v>12.39</v>
      </c>
      <c r="D254">
        <v>1838.52</v>
      </c>
      <c r="E254">
        <v>51.26</v>
      </c>
      <c r="F254">
        <v>7606.98</v>
      </c>
      <c r="G254" s="3">
        <f t="shared" si="15"/>
        <v>8053.5</v>
      </c>
      <c r="H254" s="3">
        <f t="shared" si="16"/>
        <v>2416.05</v>
      </c>
      <c r="I254" s="3">
        <f t="shared" si="17"/>
        <v>1691.2350000000001</v>
      </c>
      <c r="J254" s="5">
        <f t="shared" si="18"/>
        <v>0</v>
      </c>
      <c r="K254" s="8">
        <f t="shared" si="19"/>
        <v>0</v>
      </c>
    </row>
    <row r="255" spans="2:11" ht="12.75">
      <c r="B255">
        <v>251</v>
      </c>
      <c r="C255">
        <v>12.12</v>
      </c>
      <c r="D255">
        <v>3750.45</v>
      </c>
      <c r="E255">
        <v>50.11</v>
      </c>
      <c r="F255">
        <v>15506.81</v>
      </c>
      <c r="G255" s="3">
        <f t="shared" si="15"/>
        <v>7878.000000000001</v>
      </c>
      <c r="H255" s="3">
        <f t="shared" si="16"/>
        <v>2363.4000000000005</v>
      </c>
      <c r="I255" s="3">
        <f t="shared" si="17"/>
        <v>1654.3800000000003</v>
      </c>
      <c r="J255" s="5">
        <f t="shared" si="18"/>
        <v>0</v>
      </c>
      <c r="K255" s="8">
        <f t="shared" si="19"/>
        <v>0</v>
      </c>
    </row>
    <row r="256" spans="2:11" ht="12.75">
      <c r="B256">
        <v>252</v>
      </c>
      <c r="C256">
        <v>11.71</v>
      </c>
      <c r="D256">
        <v>895.69</v>
      </c>
      <c r="E256">
        <v>45.44</v>
      </c>
      <c r="F256">
        <v>3475.88</v>
      </c>
      <c r="G256" s="3">
        <f t="shared" si="15"/>
        <v>7611.500000000001</v>
      </c>
      <c r="H256" s="3">
        <f t="shared" si="16"/>
        <v>2283.4500000000007</v>
      </c>
      <c r="I256" s="3">
        <f t="shared" si="17"/>
        <v>1598.4150000000004</v>
      </c>
      <c r="J256" s="5">
        <f t="shared" si="18"/>
        <v>0</v>
      </c>
      <c r="K256" s="8">
        <f t="shared" si="19"/>
        <v>0</v>
      </c>
    </row>
    <row r="257" spans="2:11" ht="12.75">
      <c r="B257">
        <v>253</v>
      </c>
      <c r="C257">
        <v>11.65</v>
      </c>
      <c r="D257">
        <v>2734.8</v>
      </c>
      <c r="E257">
        <v>57.72</v>
      </c>
      <c r="F257">
        <v>13550.41</v>
      </c>
      <c r="G257" s="3">
        <f t="shared" si="15"/>
        <v>7572.5</v>
      </c>
      <c r="H257" s="3">
        <f t="shared" si="16"/>
        <v>2271.7500000000005</v>
      </c>
      <c r="I257" s="3">
        <f t="shared" si="17"/>
        <v>1590.2250000000001</v>
      </c>
      <c r="J257" s="5">
        <f t="shared" si="18"/>
        <v>0</v>
      </c>
      <c r="K257" s="8">
        <f t="shared" si="19"/>
        <v>0</v>
      </c>
    </row>
    <row r="258" spans="2:11" ht="12.75">
      <c r="B258">
        <v>254</v>
      </c>
      <c r="C258">
        <v>10.73</v>
      </c>
      <c r="D258">
        <v>1196.13</v>
      </c>
      <c r="E258">
        <v>57.45</v>
      </c>
      <c r="F258">
        <v>6404.66</v>
      </c>
      <c r="G258" s="3">
        <f t="shared" si="15"/>
        <v>6974.5</v>
      </c>
      <c r="H258" s="3">
        <f t="shared" si="16"/>
        <v>2092.3500000000004</v>
      </c>
      <c r="I258" s="3">
        <f t="shared" si="17"/>
        <v>1464.6450000000002</v>
      </c>
      <c r="J258" s="5">
        <f t="shared" si="18"/>
        <v>0</v>
      </c>
      <c r="K258" s="8">
        <f t="shared" si="19"/>
        <v>0</v>
      </c>
    </row>
    <row r="259" spans="2:11" ht="12.75">
      <c r="B259">
        <v>255</v>
      </c>
      <c r="C259">
        <v>9.31</v>
      </c>
      <c r="D259">
        <v>1161.41</v>
      </c>
      <c r="E259">
        <v>45.65</v>
      </c>
      <c r="F259">
        <v>5694.74</v>
      </c>
      <c r="G259" s="3">
        <f t="shared" si="15"/>
        <v>6051.5</v>
      </c>
      <c r="H259" s="3">
        <f t="shared" si="16"/>
        <v>1815.4500000000003</v>
      </c>
      <c r="I259" s="3">
        <f t="shared" si="17"/>
        <v>1270.815</v>
      </c>
      <c r="J259" s="5">
        <f t="shared" si="18"/>
        <v>0</v>
      </c>
      <c r="K259" s="8">
        <f t="shared" si="19"/>
        <v>0</v>
      </c>
    </row>
    <row r="260" spans="2:11" ht="12.75">
      <c r="B260">
        <v>256</v>
      </c>
      <c r="C260">
        <v>8.25</v>
      </c>
      <c r="D260">
        <v>1024.95</v>
      </c>
      <c r="E260">
        <v>31.97</v>
      </c>
      <c r="F260">
        <v>3972.34</v>
      </c>
      <c r="G260" s="3">
        <f t="shared" si="15"/>
        <v>5362.5</v>
      </c>
      <c r="H260" s="3">
        <f t="shared" si="16"/>
        <v>1608.7500000000002</v>
      </c>
      <c r="I260" s="3">
        <f t="shared" si="17"/>
        <v>1126.125</v>
      </c>
      <c r="J260" s="5">
        <f t="shared" si="18"/>
        <v>0</v>
      </c>
      <c r="K260" s="8">
        <f t="shared" si="19"/>
        <v>0</v>
      </c>
    </row>
    <row r="261" spans="2:11" ht="12.75">
      <c r="B261">
        <v>257</v>
      </c>
      <c r="C261">
        <v>7.63</v>
      </c>
      <c r="D261">
        <v>406.84</v>
      </c>
      <c r="E261">
        <v>63.63</v>
      </c>
      <c r="F261">
        <v>3392.57</v>
      </c>
      <c r="G261" s="3">
        <f t="shared" si="15"/>
        <v>4959.5</v>
      </c>
      <c r="H261" s="3">
        <f>G261*(1-ProductLossPercent)</f>
        <v>1487.8500000000001</v>
      </c>
      <c r="I261" s="3">
        <f>H261*(1-OverlapPercent)</f>
        <v>1041.4950000000001</v>
      </c>
      <c r="J261" s="5">
        <f t="shared" si="18"/>
        <v>0</v>
      </c>
      <c r="K261" s="8">
        <f t="shared" si="19"/>
        <v>0</v>
      </c>
    </row>
    <row r="262" spans="2:11" ht="12.75">
      <c r="B262">
        <v>258</v>
      </c>
      <c r="C262">
        <v>6.09</v>
      </c>
      <c r="D262">
        <v>1110.05</v>
      </c>
      <c r="E262">
        <v>24.4</v>
      </c>
      <c r="F262">
        <v>4446.86</v>
      </c>
      <c r="G262" s="3">
        <f t="shared" si="15"/>
        <v>3958.4999999999995</v>
      </c>
      <c r="H262" s="3">
        <f>G262*(1-ProductLossPercent)</f>
        <v>1187.55</v>
      </c>
      <c r="I262" s="3">
        <f>H262*(1-OverlapPercent)</f>
        <v>831.285</v>
      </c>
      <c r="J262" s="5">
        <f>IF(B262&gt;NumberOfProducts,0,J261+I262)</f>
        <v>0</v>
      </c>
      <c r="K262" s="8">
        <f>J262/$J$2</f>
        <v>0</v>
      </c>
    </row>
    <row r="263" spans="2:11" ht="12.75">
      <c r="B263">
        <v>259</v>
      </c>
      <c r="C263">
        <v>1.35</v>
      </c>
      <c r="D263">
        <v>95.55</v>
      </c>
      <c r="E263">
        <v>70.15</v>
      </c>
      <c r="F263">
        <v>4965.38</v>
      </c>
      <c r="G263" s="3">
        <f t="shared" si="15"/>
        <v>877.5000000000001</v>
      </c>
      <c r="H263" s="3">
        <f>G263*(1-ProductLossPercent)</f>
        <v>263.25000000000006</v>
      </c>
      <c r="I263" s="3">
        <f>H263*(1-OverlapPercent)</f>
        <v>184.27500000000003</v>
      </c>
      <c r="J263" s="5">
        <f>IF(B263&gt;NumberOfProducts,0,J262+I263)</f>
        <v>0</v>
      </c>
      <c r="K263" s="8">
        <f>J263/$J$2</f>
        <v>0</v>
      </c>
    </row>
  </sheetData>
  <sheetProtection/>
  <mergeCells count="1">
    <mergeCell ref="B1:K1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3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3.8515625" style="0" customWidth="1"/>
    <col min="2" max="2" width="11.7109375" style="0" customWidth="1"/>
    <col min="3" max="3" width="7.421875" style="0" customWidth="1"/>
    <col min="4" max="7" width="15.28125" style="0" customWidth="1"/>
    <col min="8" max="8" width="14.00390625" style="0" bestFit="1" customWidth="1"/>
    <col min="9" max="9" width="12.28125" style="0" bestFit="1" customWidth="1"/>
    <col min="10" max="10" width="14.140625" style="0" customWidth="1"/>
    <col min="11" max="11" width="17.00390625" style="0" customWidth="1"/>
  </cols>
  <sheetData>
    <row r="1" spans="2:12" ht="19.5" thickBot="1">
      <c r="B1" s="79" t="s">
        <v>6</v>
      </c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8:11" ht="15.75">
      <c r="H2" s="4"/>
      <c r="I2" s="9"/>
      <c r="J2" s="9"/>
      <c r="K2" s="12">
        <f>MAX(K5:K2005)</f>
        <v>5410384.9799999995</v>
      </c>
    </row>
    <row r="3" spans="8:11" ht="6" customHeight="1">
      <c r="H3" s="4"/>
      <c r="I3" s="9"/>
      <c r="J3" s="9"/>
      <c r="K3" s="5"/>
    </row>
    <row r="4" spans="1:12" ht="63.75">
      <c r="A4" s="1"/>
      <c r="B4" s="1" t="s">
        <v>0</v>
      </c>
      <c r="C4" s="1" t="s">
        <v>7</v>
      </c>
      <c r="D4" s="6" t="s">
        <v>14</v>
      </c>
      <c r="E4" s="1" t="s">
        <v>15</v>
      </c>
      <c r="F4" s="6" t="s">
        <v>2</v>
      </c>
      <c r="G4" s="6" t="s">
        <v>1</v>
      </c>
      <c r="H4" s="7" t="s">
        <v>3</v>
      </c>
      <c r="I4" s="7" t="str">
        <f>"Agg Loss Reduced by % Switching ("&amp;StoreLossPercent*100&amp;"%)"</f>
        <v>Agg Loss Reduced by % Switching (70%)</v>
      </c>
      <c r="J4" s="7" t="str">
        <f>"Reduced by overlap with Product Solutions ("&amp;OverlapPercent*100&amp;"%)"</f>
        <v>Reduced by overlap with Product Solutions (30%)</v>
      </c>
      <c r="K4" s="2" t="s">
        <v>4</v>
      </c>
      <c r="L4" s="2" t="s">
        <v>8</v>
      </c>
    </row>
    <row r="5" spans="2:12" ht="12.75">
      <c r="B5">
        <v>1</v>
      </c>
      <c r="C5">
        <v>5</v>
      </c>
      <c r="D5">
        <v>2357.21</v>
      </c>
      <c r="E5">
        <v>5599.48</v>
      </c>
      <c r="F5">
        <v>10106.19</v>
      </c>
      <c r="G5">
        <v>24006.94</v>
      </c>
      <c r="H5" s="3">
        <f aca="true" t="shared" si="0" ref="H5:H36">D5/WeeksStoreData*52*StoreCount</f>
        <v>1532186.5000000002</v>
      </c>
      <c r="I5" s="3">
        <f aca="true" t="shared" si="1" ref="I5:I36">H5*StoreLossPercent</f>
        <v>1072530.55</v>
      </c>
      <c r="J5" s="3">
        <f aca="true" t="shared" si="2" ref="J5:J36">I5*(1-OverlapPercent)</f>
        <v>750771.385</v>
      </c>
      <c r="K5" s="5">
        <f>J5</f>
        <v>750771.385</v>
      </c>
      <c r="L5" s="8">
        <f aca="true" t="shared" si="3" ref="L5:L36">K5/$K$2</f>
        <v>0.13876487306823776</v>
      </c>
    </row>
    <row r="6" spans="2:12" ht="12.75">
      <c r="B6">
        <v>2</v>
      </c>
      <c r="C6">
        <v>70</v>
      </c>
      <c r="D6">
        <v>1079.28</v>
      </c>
      <c r="E6">
        <v>3890.74</v>
      </c>
      <c r="F6">
        <v>4115.3</v>
      </c>
      <c r="G6">
        <v>14835.42</v>
      </c>
      <c r="H6" s="3">
        <f t="shared" si="0"/>
        <v>701532</v>
      </c>
      <c r="I6" s="3">
        <f t="shared" si="1"/>
        <v>491072.39999999997</v>
      </c>
      <c r="J6" s="3">
        <f t="shared" si="2"/>
        <v>343750.67999999993</v>
      </c>
      <c r="K6" s="5">
        <f aca="true" t="shared" si="4" ref="K6:K37">IF(B6&gt;NumberOfStores,0,K5+J6)</f>
        <v>1094522.065</v>
      </c>
      <c r="L6" s="8">
        <f t="shared" si="3"/>
        <v>0.20230021875448873</v>
      </c>
    </row>
    <row r="7" spans="2:12" ht="12.75">
      <c r="B7">
        <v>3</v>
      </c>
      <c r="C7">
        <v>99</v>
      </c>
      <c r="D7">
        <v>956.6</v>
      </c>
      <c r="E7">
        <v>2479.49</v>
      </c>
      <c r="F7">
        <v>3403.12</v>
      </c>
      <c r="G7">
        <v>8820.83</v>
      </c>
      <c r="H7" s="3">
        <f t="shared" si="0"/>
        <v>621790</v>
      </c>
      <c r="I7" s="3">
        <f t="shared" si="1"/>
        <v>435253</v>
      </c>
      <c r="J7" s="3">
        <f t="shared" si="2"/>
        <v>304677.1</v>
      </c>
      <c r="K7" s="5">
        <f t="shared" si="4"/>
        <v>1399199.165</v>
      </c>
      <c r="L7" s="8">
        <f t="shared" si="3"/>
        <v>0.25861360516345366</v>
      </c>
    </row>
    <row r="8" spans="2:12" ht="12.75">
      <c r="B8">
        <v>4</v>
      </c>
      <c r="C8">
        <v>49</v>
      </c>
      <c r="D8">
        <v>933.42</v>
      </c>
      <c r="E8">
        <v>8619.45</v>
      </c>
      <c r="F8">
        <v>2994.39</v>
      </c>
      <c r="G8">
        <v>27650.99</v>
      </c>
      <c r="H8" s="3">
        <f t="shared" si="0"/>
        <v>606723</v>
      </c>
      <c r="I8" s="3">
        <f t="shared" si="1"/>
        <v>424706.1</v>
      </c>
      <c r="J8" s="3">
        <f t="shared" si="2"/>
        <v>297294.26999999996</v>
      </c>
      <c r="K8" s="5">
        <f t="shared" si="4"/>
        <v>1696493.435</v>
      </c>
      <c r="L8" s="8">
        <f t="shared" si="3"/>
        <v>0.3135624250901274</v>
      </c>
    </row>
    <row r="9" spans="2:12" ht="12.75">
      <c r="B9">
        <v>5</v>
      </c>
      <c r="C9">
        <v>54</v>
      </c>
      <c r="D9">
        <v>909.28</v>
      </c>
      <c r="E9">
        <v>30884.37</v>
      </c>
      <c r="F9">
        <v>3335.54</v>
      </c>
      <c r="G9">
        <v>113294.21</v>
      </c>
      <c r="H9" s="3">
        <f t="shared" si="0"/>
        <v>591032</v>
      </c>
      <c r="I9" s="3">
        <f t="shared" si="1"/>
        <v>413722.39999999997</v>
      </c>
      <c r="J9" s="3">
        <f t="shared" si="2"/>
        <v>289605.67999999993</v>
      </c>
      <c r="K9" s="5">
        <f t="shared" si="4"/>
        <v>1986099.115</v>
      </c>
      <c r="L9" s="8">
        <f t="shared" si="3"/>
        <v>0.36709016499598524</v>
      </c>
    </row>
    <row r="10" spans="2:12" ht="12.75">
      <c r="B10">
        <v>6</v>
      </c>
      <c r="C10">
        <v>148</v>
      </c>
      <c r="D10">
        <v>881.52</v>
      </c>
      <c r="E10">
        <v>2778.99</v>
      </c>
      <c r="F10">
        <v>3950.58</v>
      </c>
      <c r="G10">
        <v>12454.2</v>
      </c>
      <c r="H10" s="3">
        <f t="shared" si="0"/>
        <v>572988</v>
      </c>
      <c r="I10" s="3">
        <f t="shared" si="1"/>
        <v>401091.6</v>
      </c>
      <c r="J10" s="3">
        <f t="shared" si="2"/>
        <v>280764.11999999994</v>
      </c>
      <c r="K10" s="5">
        <f t="shared" si="4"/>
        <v>2266863.235</v>
      </c>
      <c r="L10" s="8">
        <f t="shared" si="3"/>
        <v>0.41898372174617415</v>
      </c>
    </row>
    <row r="11" spans="2:12" ht="12.75">
      <c r="B11">
        <v>7</v>
      </c>
      <c r="C11">
        <v>44</v>
      </c>
      <c r="D11">
        <v>852.85</v>
      </c>
      <c r="E11">
        <v>8289.34</v>
      </c>
      <c r="F11">
        <v>3365.46</v>
      </c>
      <c r="G11">
        <v>32710.89</v>
      </c>
      <c r="H11" s="3">
        <f t="shared" si="0"/>
        <v>554352.5000000001</v>
      </c>
      <c r="I11" s="3">
        <f t="shared" si="1"/>
        <v>388046.75000000006</v>
      </c>
      <c r="J11" s="3">
        <f t="shared" si="2"/>
        <v>271632.72500000003</v>
      </c>
      <c r="K11" s="5">
        <f t="shared" si="4"/>
        <v>2538495.96</v>
      </c>
      <c r="L11" s="8">
        <f t="shared" si="3"/>
        <v>0.4691895252156345</v>
      </c>
    </row>
    <row r="12" spans="2:12" ht="12.75">
      <c r="B12">
        <v>8</v>
      </c>
      <c r="C12">
        <v>43</v>
      </c>
      <c r="D12">
        <v>841.21</v>
      </c>
      <c r="E12">
        <v>22612.58</v>
      </c>
      <c r="F12">
        <v>2814.05</v>
      </c>
      <c r="G12">
        <v>75644.46</v>
      </c>
      <c r="H12" s="3">
        <f t="shared" si="0"/>
        <v>546786.5000000001</v>
      </c>
      <c r="I12" s="3">
        <f t="shared" si="1"/>
        <v>382750.55000000005</v>
      </c>
      <c r="J12" s="3">
        <f t="shared" si="2"/>
        <v>267925.385</v>
      </c>
      <c r="K12" s="5">
        <f t="shared" si="4"/>
        <v>2806421.3449999997</v>
      </c>
      <c r="L12" s="8">
        <f t="shared" si="3"/>
        <v>0.5187101020304843</v>
      </c>
    </row>
    <row r="13" spans="2:12" ht="12.75">
      <c r="B13">
        <v>9</v>
      </c>
      <c r="C13">
        <v>28</v>
      </c>
      <c r="D13">
        <v>751.35</v>
      </c>
      <c r="E13">
        <v>6233.15</v>
      </c>
      <c r="F13">
        <v>2755.24</v>
      </c>
      <c r="G13">
        <v>22857.26</v>
      </c>
      <c r="H13" s="3">
        <f t="shared" si="0"/>
        <v>488377.50000000006</v>
      </c>
      <c r="I13" s="3">
        <f t="shared" si="1"/>
        <v>341864.25</v>
      </c>
      <c r="J13" s="3">
        <f t="shared" si="2"/>
        <v>239304.97499999998</v>
      </c>
      <c r="K13" s="5">
        <f t="shared" si="4"/>
        <v>3045726.32</v>
      </c>
      <c r="L13" s="8">
        <f t="shared" si="3"/>
        <v>0.5629407761663571</v>
      </c>
    </row>
    <row r="14" spans="2:12" ht="12.75">
      <c r="B14">
        <v>10</v>
      </c>
      <c r="C14">
        <v>1</v>
      </c>
      <c r="D14">
        <v>701.22</v>
      </c>
      <c r="E14">
        <v>7125.53</v>
      </c>
      <c r="F14">
        <v>3485.68</v>
      </c>
      <c r="G14">
        <v>35420.18</v>
      </c>
      <c r="H14" s="3">
        <f t="shared" si="0"/>
        <v>455793</v>
      </c>
      <c r="I14" s="3">
        <f t="shared" si="1"/>
        <v>319055.1</v>
      </c>
      <c r="J14" s="3">
        <f t="shared" si="2"/>
        <v>223338.56999999998</v>
      </c>
      <c r="K14" s="5">
        <f t="shared" si="4"/>
        <v>3269064.8899999997</v>
      </c>
      <c r="L14" s="8">
        <f t="shared" si="3"/>
        <v>0.6042203839623996</v>
      </c>
    </row>
    <row r="15" spans="2:12" ht="12.75">
      <c r="B15">
        <v>11</v>
      </c>
      <c r="C15">
        <v>11</v>
      </c>
      <c r="D15">
        <v>542.48</v>
      </c>
      <c r="E15">
        <v>5431.53</v>
      </c>
      <c r="F15">
        <v>1917.22</v>
      </c>
      <c r="G15">
        <v>19195.98</v>
      </c>
      <c r="H15" s="3">
        <f t="shared" si="0"/>
        <v>352612.00000000006</v>
      </c>
      <c r="I15" s="3">
        <f t="shared" si="1"/>
        <v>246828.40000000002</v>
      </c>
      <c r="J15" s="3">
        <f t="shared" si="2"/>
        <v>172779.88</v>
      </c>
      <c r="K15" s="5">
        <f t="shared" si="4"/>
        <v>3441844.7699999996</v>
      </c>
      <c r="L15" s="8">
        <f t="shared" si="3"/>
        <v>0.636155242690327</v>
      </c>
    </row>
    <row r="16" spans="2:12" ht="12.75">
      <c r="B16">
        <v>12</v>
      </c>
      <c r="C16">
        <v>37</v>
      </c>
      <c r="D16">
        <v>516.59</v>
      </c>
      <c r="E16">
        <v>38395.16</v>
      </c>
      <c r="F16">
        <v>2099.87</v>
      </c>
      <c r="G16">
        <v>156071.13</v>
      </c>
      <c r="H16" s="3">
        <f t="shared" si="0"/>
        <v>335783.5</v>
      </c>
      <c r="I16" s="3">
        <f t="shared" si="1"/>
        <v>235048.44999999998</v>
      </c>
      <c r="J16" s="3">
        <f t="shared" si="2"/>
        <v>164533.91499999998</v>
      </c>
      <c r="K16" s="5">
        <f t="shared" si="4"/>
        <v>3606378.6849999996</v>
      </c>
      <c r="L16" s="8">
        <f t="shared" si="3"/>
        <v>0.6665660019261698</v>
      </c>
    </row>
    <row r="17" spans="2:12" ht="12.75">
      <c r="B17">
        <v>13</v>
      </c>
      <c r="C17">
        <v>79</v>
      </c>
      <c r="D17">
        <v>481.93</v>
      </c>
      <c r="E17">
        <v>5243.63</v>
      </c>
      <c r="F17">
        <v>2610.43</v>
      </c>
      <c r="G17">
        <v>28402.77</v>
      </c>
      <c r="H17" s="3">
        <f t="shared" si="0"/>
        <v>313254.50000000006</v>
      </c>
      <c r="I17" s="3">
        <f t="shared" si="1"/>
        <v>219278.15000000002</v>
      </c>
      <c r="J17" s="3">
        <f t="shared" si="2"/>
        <v>153494.70500000002</v>
      </c>
      <c r="K17" s="5">
        <f t="shared" si="4"/>
        <v>3759873.3899999997</v>
      </c>
      <c r="L17" s="8">
        <f t="shared" si="3"/>
        <v>0.6949363869481983</v>
      </c>
    </row>
    <row r="18" spans="2:12" ht="12.75">
      <c r="B18">
        <v>14</v>
      </c>
      <c r="C18">
        <v>45</v>
      </c>
      <c r="D18">
        <v>467.37</v>
      </c>
      <c r="E18">
        <v>16523.01</v>
      </c>
      <c r="F18">
        <v>2531.06</v>
      </c>
      <c r="G18">
        <v>89480.92</v>
      </c>
      <c r="H18" s="3">
        <f t="shared" si="0"/>
        <v>303790.5</v>
      </c>
      <c r="I18" s="3">
        <f t="shared" si="1"/>
        <v>212653.34999999998</v>
      </c>
      <c r="J18" s="3">
        <f t="shared" si="2"/>
        <v>148857.34499999997</v>
      </c>
      <c r="K18" s="5">
        <f t="shared" si="4"/>
        <v>3908730.7349999994</v>
      </c>
      <c r="L18" s="8">
        <f t="shared" si="3"/>
        <v>0.7224496499692707</v>
      </c>
    </row>
    <row r="19" spans="2:12" ht="12.75">
      <c r="B19">
        <v>15</v>
      </c>
      <c r="C19">
        <v>123</v>
      </c>
      <c r="D19">
        <v>461.1</v>
      </c>
      <c r="E19">
        <v>3392.89</v>
      </c>
      <c r="F19">
        <v>2245.26</v>
      </c>
      <c r="G19">
        <v>16521.18</v>
      </c>
      <c r="H19" s="3">
        <f t="shared" si="0"/>
        <v>299715</v>
      </c>
      <c r="I19" s="3">
        <f t="shared" si="1"/>
        <v>209800.5</v>
      </c>
      <c r="J19" s="3">
        <f t="shared" si="2"/>
        <v>146860.34999999998</v>
      </c>
      <c r="K19" s="5">
        <f t="shared" si="4"/>
        <v>4055591.0849999995</v>
      </c>
      <c r="L19" s="8">
        <f t="shared" si="3"/>
        <v>0.7495938089418546</v>
      </c>
    </row>
    <row r="20" spans="2:12" ht="12.75">
      <c r="B20">
        <v>16</v>
      </c>
      <c r="C20">
        <v>104</v>
      </c>
      <c r="D20">
        <v>456.28</v>
      </c>
      <c r="E20">
        <v>6769.55</v>
      </c>
      <c r="F20">
        <v>1910.19</v>
      </c>
      <c r="G20">
        <v>28340.33</v>
      </c>
      <c r="H20" s="3">
        <f t="shared" si="0"/>
        <v>296582</v>
      </c>
      <c r="I20" s="3">
        <f t="shared" si="1"/>
        <v>207607.4</v>
      </c>
      <c r="J20" s="3">
        <f t="shared" si="2"/>
        <v>145325.18</v>
      </c>
      <c r="K20" s="5">
        <f t="shared" si="4"/>
        <v>4200916.265</v>
      </c>
      <c r="L20" s="8">
        <f t="shared" si="3"/>
        <v>0.7764542228564297</v>
      </c>
    </row>
    <row r="21" spans="2:12" ht="12.75">
      <c r="B21">
        <v>17</v>
      </c>
      <c r="C21">
        <v>111</v>
      </c>
      <c r="D21">
        <v>452.81</v>
      </c>
      <c r="E21">
        <v>2360.38</v>
      </c>
      <c r="F21">
        <v>3079.3</v>
      </c>
      <c r="G21">
        <v>16051.59</v>
      </c>
      <c r="H21" s="3">
        <f t="shared" si="0"/>
        <v>294326.5</v>
      </c>
      <c r="I21" s="3">
        <f t="shared" si="1"/>
        <v>206028.55</v>
      </c>
      <c r="J21" s="3">
        <f t="shared" si="2"/>
        <v>144219.985</v>
      </c>
      <c r="K21" s="5">
        <f t="shared" si="4"/>
        <v>4345136.25</v>
      </c>
      <c r="L21" s="8">
        <f t="shared" si="3"/>
        <v>0.8031103638765462</v>
      </c>
    </row>
    <row r="22" spans="2:12" ht="12.75">
      <c r="B22">
        <v>18</v>
      </c>
      <c r="C22">
        <v>115</v>
      </c>
      <c r="D22">
        <v>443.68</v>
      </c>
      <c r="E22">
        <v>4352.79</v>
      </c>
      <c r="F22">
        <v>1779.71</v>
      </c>
      <c r="G22">
        <v>17460.07</v>
      </c>
      <c r="H22" s="3">
        <f t="shared" si="0"/>
        <v>288392</v>
      </c>
      <c r="I22" s="3">
        <f t="shared" si="1"/>
        <v>201874.4</v>
      </c>
      <c r="J22" s="3">
        <f t="shared" si="2"/>
        <v>141312.08</v>
      </c>
      <c r="K22" s="5">
        <f t="shared" si="4"/>
        <v>4486448.33</v>
      </c>
      <c r="L22" s="8">
        <f t="shared" si="3"/>
        <v>0.8292290375979863</v>
      </c>
    </row>
    <row r="23" spans="2:12" ht="12.75">
      <c r="B23">
        <v>19</v>
      </c>
      <c r="C23">
        <v>25</v>
      </c>
      <c r="D23">
        <v>429.46</v>
      </c>
      <c r="E23">
        <v>6722.13</v>
      </c>
      <c r="F23">
        <v>1474.42</v>
      </c>
      <c r="G23">
        <v>23078.36</v>
      </c>
      <c r="H23" s="3">
        <f t="shared" si="0"/>
        <v>279149</v>
      </c>
      <c r="I23" s="3">
        <f t="shared" si="1"/>
        <v>195404.3</v>
      </c>
      <c r="J23" s="3">
        <f t="shared" si="2"/>
        <v>136783.00999999998</v>
      </c>
      <c r="K23" s="5">
        <f t="shared" si="4"/>
        <v>4623231.34</v>
      </c>
      <c r="L23" s="8">
        <f t="shared" si="3"/>
        <v>0.8545106045300311</v>
      </c>
    </row>
    <row r="24" spans="2:12" ht="12.75">
      <c r="B24">
        <v>20</v>
      </c>
      <c r="C24">
        <v>127</v>
      </c>
      <c r="D24">
        <v>422.85</v>
      </c>
      <c r="E24">
        <v>15141.99</v>
      </c>
      <c r="F24">
        <v>1736.09</v>
      </c>
      <c r="G24">
        <v>62168.28</v>
      </c>
      <c r="H24" s="3">
        <f t="shared" si="0"/>
        <v>274852.5</v>
      </c>
      <c r="I24" s="3">
        <f t="shared" si="1"/>
        <v>192396.75</v>
      </c>
      <c r="J24" s="3">
        <f t="shared" si="2"/>
        <v>134677.725</v>
      </c>
      <c r="K24" s="5">
        <f t="shared" si="4"/>
        <v>4757909.0649999995</v>
      </c>
      <c r="L24" s="8">
        <f t="shared" si="3"/>
        <v>0.8794030522020264</v>
      </c>
    </row>
    <row r="25" spans="2:12" ht="12.75">
      <c r="B25">
        <v>21</v>
      </c>
      <c r="C25">
        <v>85</v>
      </c>
      <c r="D25">
        <v>419.48</v>
      </c>
      <c r="E25">
        <v>4118.86</v>
      </c>
      <c r="F25">
        <v>1561.93</v>
      </c>
      <c r="G25">
        <v>15336.54</v>
      </c>
      <c r="H25" s="3">
        <f t="shared" si="0"/>
        <v>272662.00000000006</v>
      </c>
      <c r="I25" s="3">
        <f t="shared" si="1"/>
        <v>190863.40000000002</v>
      </c>
      <c r="J25" s="3">
        <f t="shared" si="2"/>
        <v>133604.38</v>
      </c>
      <c r="K25" s="5">
        <f t="shared" si="4"/>
        <v>4891513.444999999</v>
      </c>
      <c r="L25" s="8">
        <f t="shared" si="3"/>
        <v>0.9040971138064929</v>
      </c>
    </row>
    <row r="26" spans="2:12" ht="12.75">
      <c r="B26">
        <v>22</v>
      </c>
      <c r="C26">
        <v>59</v>
      </c>
      <c r="D26">
        <v>413.96</v>
      </c>
      <c r="E26">
        <v>1517.75</v>
      </c>
      <c r="F26">
        <v>1926.21</v>
      </c>
      <c r="G26">
        <v>7062.28</v>
      </c>
      <c r="H26" s="3">
        <f t="shared" si="0"/>
        <v>269073.99999999994</v>
      </c>
      <c r="I26" s="3">
        <f t="shared" si="1"/>
        <v>188351.79999999996</v>
      </c>
      <c r="J26" s="3">
        <f t="shared" si="2"/>
        <v>131846.25999999995</v>
      </c>
      <c r="K26" s="5">
        <f t="shared" si="4"/>
        <v>5023359.704999999</v>
      </c>
      <c r="L26" s="8">
        <f t="shared" si="3"/>
        <v>0.928466222564443</v>
      </c>
    </row>
    <row r="27" spans="2:12" ht="12.75">
      <c r="B27">
        <v>23</v>
      </c>
      <c r="C27">
        <v>6</v>
      </c>
      <c r="D27">
        <v>412.2</v>
      </c>
      <c r="E27">
        <v>16112.59</v>
      </c>
      <c r="F27">
        <v>1699.11</v>
      </c>
      <c r="G27">
        <v>66416.88</v>
      </c>
      <c r="H27" s="3">
        <f t="shared" si="0"/>
        <v>267930</v>
      </c>
      <c r="I27" s="3">
        <f t="shared" si="1"/>
        <v>187551</v>
      </c>
      <c r="J27" s="3">
        <f t="shared" si="2"/>
        <v>131285.69999999998</v>
      </c>
      <c r="K27" s="5">
        <f t="shared" si="4"/>
        <v>5154645.404999999</v>
      </c>
      <c r="L27" s="8">
        <f t="shared" si="3"/>
        <v>0.9527317231684315</v>
      </c>
    </row>
    <row r="28" spans="2:12" ht="12.75">
      <c r="B28">
        <v>24</v>
      </c>
      <c r="C28">
        <v>36</v>
      </c>
      <c r="D28">
        <v>403.46</v>
      </c>
      <c r="E28">
        <v>645.83</v>
      </c>
      <c r="F28">
        <v>1605.08</v>
      </c>
      <c r="G28">
        <v>2569.29</v>
      </c>
      <c r="H28" s="3">
        <f t="shared" si="0"/>
        <v>262248.99999999994</v>
      </c>
      <c r="I28" s="3">
        <f t="shared" si="1"/>
        <v>183574.29999999996</v>
      </c>
      <c r="J28" s="3">
        <f t="shared" si="2"/>
        <v>128502.00999999997</v>
      </c>
      <c r="K28" s="5">
        <f t="shared" si="4"/>
        <v>5283147.414999999</v>
      </c>
      <c r="L28" s="8">
        <f t="shared" si="3"/>
        <v>0.976482715098769</v>
      </c>
    </row>
    <row r="29" spans="2:12" ht="12.75">
      <c r="B29">
        <v>25</v>
      </c>
      <c r="C29">
        <v>15</v>
      </c>
      <c r="D29">
        <v>399.49</v>
      </c>
      <c r="E29">
        <v>987.66</v>
      </c>
      <c r="F29">
        <v>1957.92</v>
      </c>
      <c r="G29">
        <v>4840.58</v>
      </c>
      <c r="H29" s="3">
        <f t="shared" si="0"/>
        <v>259668.49999999997</v>
      </c>
      <c r="I29" s="3">
        <f t="shared" si="1"/>
        <v>181767.94999999998</v>
      </c>
      <c r="J29" s="3">
        <f t="shared" si="2"/>
        <v>127237.56499999997</v>
      </c>
      <c r="K29" s="5">
        <f t="shared" si="4"/>
        <v>5410384.9799999995</v>
      </c>
      <c r="L29" s="8">
        <f t="shared" si="3"/>
        <v>1</v>
      </c>
    </row>
    <row r="30" spans="2:12" ht="12.75">
      <c r="B30">
        <v>26</v>
      </c>
      <c r="C30">
        <v>125</v>
      </c>
      <c r="D30">
        <v>397.5</v>
      </c>
      <c r="E30">
        <v>14723.29</v>
      </c>
      <c r="F30">
        <v>1299.37</v>
      </c>
      <c r="G30">
        <v>48128.45</v>
      </c>
      <c r="H30" s="3">
        <f t="shared" si="0"/>
        <v>258375</v>
      </c>
      <c r="I30" s="3">
        <f t="shared" si="1"/>
        <v>180862.5</v>
      </c>
      <c r="J30" s="3">
        <f t="shared" si="2"/>
        <v>126603.74999999999</v>
      </c>
      <c r="K30" s="5">
        <f t="shared" si="4"/>
        <v>0</v>
      </c>
      <c r="L30" s="8">
        <f t="shared" si="3"/>
        <v>0</v>
      </c>
    </row>
    <row r="31" spans="2:12" ht="12.75">
      <c r="B31">
        <v>27</v>
      </c>
      <c r="C31">
        <v>90</v>
      </c>
      <c r="D31">
        <v>388.2</v>
      </c>
      <c r="E31">
        <v>8851.59</v>
      </c>
      <c r="F31">
        <v>1578.58</v>
      </c>
      <c r="G31">
        <v>35994.12</v>
      </c>
      <c r="H31" s="3">
        <f t="shared" si="0"/>
        <v>252330</v>
      </c>
      <c r="I31" s="3">
        <f t="shared" si="1"/>
        <v>176631</v>
      </c>
      <c r="J31" s="3">
        <f t="shared" si="2"/>
        <v>123641.7</v>
      </c>
      <c r="K31" s="5">
        <f t="shared" si="4"/>
        <v>0</v>
      </c>
      <c r="L31" s="8">
        <f t="shared" si="3"/>
        <v>0</v>
      </c>
    </row>
    <row r="32" spans="2:12" ht="12.75">
      <c r="B32">
        <v>28</v>
      </c>
      <c r="C32">
        <v>105</v>
      </c>
      <c r="D32">
        <v>379.05</v>
      </c>
      <c r="E32">
        <v>1727.46</v>
      </c>
      <c r="F32">
        <v>1972.86</v>
      </c>
      <c r="G32">
        <v>8990.99</v>
      </c>
      <c r="H32" s="3">
        <f t="shared" si="0"/>
        <v>246382.50000000003</v>
      </c>
      <c r="I32" s="3">
        <f t="shared" si="1"/>
        <v>172467.75</v>
      </c>
      <c r="J32" s="3">
        <f t="shared" si="2"/>
        <v>120727.42499999999</v>
      </c>
      <c r="K32" s="5">
        <f t="shared" si="4"/>
        <v>0</v>
      </c>
      <c r="L32" s="8">
        <f t="shared" si="3"/>
        <v>0</v>
      </c>
    </row>
    <row r="33" spans="2:12" ht="12.75">
      <c r="B33">
        <v>29</v>
      </c>
      <c r="C33">
        <v>97</v>
      </c>
      <c r="D33">
        <v>359.32</v>
      </c>
      <c r="E33">
        <v>4761.13</v>
      </c>
      <c r="F33">
        <v>1152.32</v>
      </c>
      <c r="G33">
        <v>15268.68</v>
      </c>
      <c r="H33" s="3">
        <f t="shared" si="0"/>
        <v>233558</v>
      </c>
      <c r="I33" s="3">
        <f t="shared" si="1"/>
        <v>163490.59999999998</v>
      </c>
      <c r="J33" s="3">
        <f t="shared" si="2"/>
        <v>114443.41999999998</v>
      </c>
      <c r="K33" s="5">
        <f t="shared" si="4"/>
        <v>0</v>
      </c>
      <c r="L33" s="8">
        <f t="shared" si="3"/>
        <v>0</v>
      </c>
    </row>
    <row r="34" spans="2:12" ht="12.75">
      <c r="B34">
        <v>30</v>
      </c>
      <c r="C34">
        <v>32</v>
      </c>
      <c r="D34">
        <v>347.67</v>
      </c>
      <c r="E34">
        <v>5140.76</v>
      </c>
      <c r="F34">
        <v>1390.05</v>
      </c>
      <c r="G34">
        <v>20553.76</v>
      </c>
      <c r="H34" s="3">
        <f t="shared" si="0"/>
        <v>225985.5</v>
      </c>
      <c r="I34" s="3">
        <f t="shared" si="1"/>
        <v>158189.84999999998</v>
      </c>
      <c r="J34" s="3">
        <f t="shared" si="2"/>
        <v>110732.89499999997</v>
      </c>
      <c r="K34" s="5">
        <f t="shared" si="4"/>
        <v>0</v>
      </c>
      <c r="L34" s="8">
        <f t="shared" si="3"/>
        <v>0</v>
      </c>
    </row>
    <row r="35" spans="2:12" ht="12.75">
      <c r="B35">
        <v>31</v>
      </c>
      <c r="C35">
        <v>56</v>
      </c>
      <c r="D35">
        <v>346.17</v>
      </c>
      <c r="E35">
        <v>6355.08</v>
      </c>
      <c r="F35">
        <v>1601.59</v>
      </c>
      <c r="G35">
        <v>29402.47</v>
      </c>
      <c r="H35" s="3">
        <f t="shared" si="0"/>
        <v>225010.5</v>
      </c>
      <c r="I35" s="3">
        <f t="shared" si="1"/>
        <v>157507.34999999998</v>
      </c>
      <c r="J35" s="3">
        <f t="shared" si="2"/>
        <v>110255.14499999997</v>
      </c>
      <c r="K35" s="5">
        <f t="shared" si="4"/>
        <v>0</v>
      </c>
      <c r="L35" s="8">
        <f t="shared" si="3"/>
        <v>0</v>
      </c>
    </row>
    <row r="36" spans="2:12" ht="12.75">
      <c r="B36">
        <v>32</v>
      </c>
      <c r="C36">
        <v>26</v>
      </c>
      <c r="D36">
        <v>331.83</v>
      </c>
      <c r="E36">
        <v>8726.98</v>
      </c>
      <c r="F36">
        <v>1078.91</v>
      </c>
      <c r="G36">
        <v>28374.91</v>
      </c>
      <c r="H36" s="3">
        <f t="shared" si="0"/>
        <v>215689.5</v>
      </c>
      <c r="I36" s="3">
        <f t="shared" si="1"/>
        <v>150982.65</v>
      </c>
      <c r="J36" s="3">
        <f t="shared" si="2"/>
        <v>105687.855</v>
      </c>
      <c r="K36" s="5">
        <f t="shared" si="4"/>
        <v>0</v>
      </c>
      <c r="L36" s="8">
        <f t="shared" si="3"/>
        <v>0</v>
      </c>
    </row>
    <row r="37" spans="2:12" ht="12.75">
      <c r="B37">
        <v>33</v>
      </c>
      <c r="C37">
        <v>22</v>
      </c>
      <c r="D37">
        <v>328.14</v>
      </c>
      <c r="E37">
        <v>11672.61</v>
      </c>
      <c r="F37">
        <v>1141.98</v>
      </c>
      <c r="G37">
        <v>40622.39</v>
      </c>
      <c r="H37" s="3">
        <f aca="true" t="shared" si="5" ref="H37:H68">D37/WeeksStoreData*52*StoreCount</f>
        <v>213291</v>
      </c>
      <c r="I37" s="3">
        <f aca="true" t="shared" si="6" ref="I37:I68">H37*StoreLossPercent</f>
        <v>149303.69999999998</v>
      </c>
      <c r="J37" s="3">
        <f aca="true" t="shared" si="7" ref="J37:J68">I37*(1-OverlapPercent)</f>
        <v>104512.58999999998</v>
      </c>
      <c r="K37" s="5">
        <f t="shared" si="4"/>
        <v>0</v>
      </c>
      <c r="L37" s="8">
        <f aca="true" t="shared" si="8" ref="L37:L68">K37/$K$2</f>
        <v>0</v>
      </c>
    </row>
    <row r="38" spans="2:12" ht="12.75">
      <c r="B38">
        <v>34</v>
      </c>
      <c r="C38">
        <v>98</v>
      </c>
      <c r="D38">
        <v>325.96</v>
      </c>
      <c r="E38">
        <v>7535.62</v>
      </c>
      <c r="F38">
        <v>1930.4</v>
      </c>
      <c r="G38">
        <v>44627.49</v>
      </c>
      <c r="H38" s="3">
        <f t="shared" si="5"/>
        <v>211873.99999999997</v>
      </c>
      <c r="I38" s="3">
        <f t="shared" si="6"/>
        <v>148311.79999999996</v>
      </c>
      <c r="J38" s="3">
        <f t="shared" si="7"/>
        <v>103818.25999999997</v>
      </c>
      <c r="K38" s="5">
        <f aca="true" t="shared" si="9" ref="K38:K69">IF(B38&gt;NumberOfStores,0,K37+J38)</f>
        <v>0</v>
      </c>
      <c r="L38" s="8">
        <f t="shared" si="8"/>
        <v>0</v>
      </c>
    </row>
    <row r="39" spans="2:12" ht="12.75">
      <c r="B39">
        <v>35</v>
      </c>
      <c r="C39">
        <v>141</v>
      </c>
      <c r="D39">
        <v>317.75</v>
      </c>
      <c r="E39">
        <v>2846.09</v>
      </c>
      <c r="F39">
        <v>1448.73</v>
      </c>
      <c r="G39">
        <v>12976.33</v>
      </c>
      <c r="H39" s="3">
        <f t="shared" si="5"/>
        <v>206537.5</v>
      </c>
      <c r="I39" s="3">
        <f t="shared" si="6"/>
        <v>144576.25</v>
      </c>
      <c r="J39" s="3">
        <f t="shared" si="7"/>
        <v>101203.375</v>
      </c>
      <c r="K39" s="5">
        <f t="shared" si="9"/>
        <v>0</v>
      </c>
      <c r="L39" s="8">
        <f t="shared" si="8"/>
        <v>0</v>
      </c>
    </row>
    <row r="40" spans="2:12" ht="12.75">
      <c r="B40">
        <v>36</v>
      </c>
      <c r="C40">
        <v>8</v>
      </c>
      <c r="D40">
        <v>315.86</v>
      </c>
      <c r="E40">
        <v>4032.62</v>
      </c>
      <c r="F40">
        <v>1236.29</v>
      </c>
      <c r="G40">
        <v>15783.79</v>
      </c>
      <c r="H40" s="3">
        <f t="shared" si="5"/>
        <v>205309</v>
      </c>
      <c r="I40" s="3">
        <f t="shared" si="6"/>
        <v>143716.3</v>
      </c>
      <c r="J40" s="3">
        <f t="shared" si="7"/>
        <v>100601.40999999999</v>
      </c>
      <c r="K40" s="5">
        <f t="shared" si="9"/>
        <v>0</v>
      </c>
      <c r="L40" s="8">
        <f t="shared" si="8"/>
        <v>0</v>
      </c>
    </row>
    <row r="41" spans="2:12" ht="12.75">
      <c r="B41">
        <v>37</v>
      </c>
      <c r="C41">
        <v>136</v>
      </c>
      <c r="D41">
        <v>306.75</v>
      </c>
      <c r="E41">
        <v>6403.1</v>
      </c>
      <c r="F41">
        <v>1525.86</v>
      </c>
      <c r="G41">
        <v>31850.84</v>
      </c>
      <c r="H41" s="3">
        <f t="shared" si="5"/>
        <v>199387.5</v>
      </c>
      <c r="I41" s="3">
        <f t="shared" si="6"/>
        <v>139571.25</v>
      </c>
      <c r="J41" s="3">
        <f t="shared" si="7"/>
        <v>97699.875</v>
      </c>
      <c r="K41" s="5">
        <f t="shared" si="9"/>
        <v>0</v>
      </c>
      <c r="L41" s="8">
        <f t="shared" si="8"/>
        <v>0</v>
      </c>
    </row>
    <row r="42" spans="2:12" ht="12.75">
      <c r="B42">
        <v>38</v>
      </c>
      <c r="C42">
        <v>57</v>
      </c>
      <c r="D42">
        <v>305.84</v>
      </c>
      <c r="E42">
        <v>2578.06</v>
      </c>
      <c r="F42">
        <v>1270.45</v>
      </c>
      <c r="G42">
        <v>10709.22</v>
      </c>
      <c r="H42" s="3">
        <f t="shared" si="5"/>
        <v>198796</v>
      </c>
      <c r="I42" s="3">
        <f t="shared" si="6"/>
        <v>139157.19999999998</v>
      </c>
      <c r="J42" s="3">
        <f t="shared" si="7"/>
        <v>97410.03999999998</v>
      </c>
      <c r="K42" s="5">
        <f t="shared" si="9"/>
        <v>0</v>
      </c>
      <c r="L42" s="8">
        <f t="shared" si="8"/>
        <v>0</v>
      </c>
    </row>
    <row r="43" spans="2:12" ht="12.75">
      <c r="B43">
        <v>39</v>
      </c>
      <c r="C43">
        <v>2</v>
      </c>
      <c r="D43">
        <v>296.21</v>
      </c>
      <c r="E43">
        <v>7105.28</v>
      </c>
      <c r="F43">
        <v>1178.58</v>
      </c>
      <c r="G43">
        <v>28270.9</v>
      </c>
      <c r="H43" s="3">
        <f t="shared" si="5"/>
        <v>192536.5</v>
      </c>
      <c r="I43" s="3">
        <f t="shared" si="6"/>
        <v>134775.55</v>
      </c>
      <c r="J43" s="3">
        <f t="shared" si="7"/>
        <v>94342.88499999998</v>
      </c>
      <c r="K43" s="5">
        <f t="shared" si="9"/>
        <v>0</v>
      </c>
      <c r="L43" s="8">
        <f t="shared" si="8"/>
        <v>0</v>
      </c>
    </row>
    <row r="44" spans="2:12" ht="12.75">
      <c r="B44">
        <v>40</v>
      </c>
      <c r="C44">
        <v>132</v>
      </c>
      <c r="D44">
        <v>287.83</v>
      </c>
      <c r="E44">
        <v>2522.63</v>
      </c>
      <c r="F44">
        <v>1252.14</v>
      </c>
      <c r="G44">
        <v>10974.13</v>
      </c>
      <c r="H44" s="3">
        <f t="shared" si="5"/>
        <v>187089.5</v>
      </c>
      <c r="I44" s="3">
        <f t="shared" si="6"/>
        <v>130962.65</v>
      </c>
      <c r="J44" s="3">
        <f t="shared" si="7"/>
        <v>91673.855</v>
      </c>
      <c r="K44" s="5">
        <f t="shared" si="9"/>
        <v>0</v>
      </c>
      <c r="L44" s="8">
        <f t="shared" si="8"/>
        <v>0</v>
      </c>
    </row>
    <row r="45" spans="2:12" ht="12.75">
      <c r="B45">
        <v>41</v>
      </c>
      <c r="C45">
        <v>71</v>
      </c>
      <c r="D45">
        <v>282.63</v>
      </c>
      <c r="E45">
        <v>4370.25</v>
      </c>
      <c r="F45">
        <v>1104.38</v>
      </c>
      <c r="G45">
        <v>17076.77</v>
      </c>
      <c r="H45" s="3">
        <f t="shared" si="5"/>
        <v>183709.5</v>
      </c>
      <c r="I45" s="3">
        <f t="shared" si="6"/>
        <v>128596.65</v>
      </c>
      <c r="J45" s="3">
        <f t="shared" si="7"/>
        <v>90017.65499999998</v>
      </c>
      <c r="K45" s="5">
        <f t="shared" si="9"/>
        <v>0</v>
      </c>
      <c r="L45" s="8">
        <f t="shared" si="8"/>
        <v>0</v>
      </c>
    </row>
    <row r="46" spans="2:12" ht="12.75">
      <c r="B46">
        <v>42</v>
      </c>
      <c r="C46">
        <v>89</v>
      </c>
      <c r="D46">
        <v>271.66</v>
      </c>
      <c r="E46">
        <v>21177.45</v>
      </c>
      <c r="F46">
        <v>1028.26</v>
      </c>
      <c r="G46">
        <v>80159.07</v>
      </c>
      <c r="H46" s="3">
        <f t="shared" si="5"/>
        <v>176579</v>
      </c>
      <c r="I46" s="3">
        <f t="shared" si="6"/>
        <v>123605.29999999999</v>
      </c>
      <c r="J46" s="3">
        <f t="shared" si="7"/>
        <v>86523.70999999999</v>
      </c>
      <c r="K46" s="5">
        <f t="shared" si="9"/>
        <v>0</v>
      </c>
      <c r="L46" s="8">
        <f t="shared" si="8"/>
        <v>0</v>
      </c>
    </row>
    <row r="47" spans="2:12" ht="12.75">
      <c r="B47">
        <v>43</v>
      </c>
      <c r="C47">
        <v>86</v>
      </c>
      <c r="D47">
        <v>262.56</v>
      </c>
      <c r="E47">
        <v>5416.12</v>
      </c>
      <c r="F47">
        <v>1110.53</v>
      </c>
      <c r="G47">
        <v>22908.21</v>
      </c>
      <c r="H47" s="3">
        <f t="shared" si="5"/>
        <v>170664</v>
      </c>
      <c r="I47" s="3">
        <f t="shared" si="6"/>
        <v>119464.79999999999</v>
      </c>
      <c r="J47" s="3">
        <f t="shared" si="7"/>
        <v>83625.35999999999</v>
      </c>
      <c r="K47" s="5">
        <f t="shared" si="9"/>
        <v>0</v>
      </c>
      <c r="L47" s="8">
        <f t="shared" si="8"/>
        <v>0</v>
      </c>
    </row>
    <row r="48" spans="2:12" ht="12.75">
      <c r="B48">
        <v>44</v>
      </c>
      <c r="C48">
        <v>74</v>
      </c>
      <c r="D48">
        <v>260.77</v>
      </c>
      <c r="E48">
        <v>5493.26</v>
      </c>
      <c r="F48">
        <v>963.77</v>
      </c>
      <c r="G48">
        <v>20302.25</v>
      </c>
      <c r="H48" s="3">
        <f t="shared" si="5"/>
        <v>169500.5</v>
      </c>
      <c r="I48" s="3">
        <f t="shared" si="6"/>
        <v>118650.34999999999</v>
      </c>
      <c r="J48" s="3">
        <f t="shared" si="7"/>
        <v>83055.245</v>
      </c>
      <c r="K48" s="5">
        <f t="shared" si="9"/>
        <v>0</v>
      </c>
      <c r="L48" s="8">
        <f t="shared" si="8"/>
        <v>0</v>
      </c>
    </row>
    <row r="49" spans="2:12" ht="12.75">
      <c r="B49">
        <v>45</v>
      </c>
      <c r="C49">
        <v>23</v>
      </c>
      <c r="D49">
        <v>255.26</v>
      </c>
      <c r="E49">
        <v>2383.37</v>
      </c>
      <c r="F49">
        <v>1067.43</v>
      </c>
      <c r="G49">
        <v>9966.64</v>
      </c>
      <c r="H49" s="3">
        <f t="shared" si="5"/>
        <v>165918.99999999997</v>
      </c>
      <c r="I49" s="3">
        <f t="shared" si="6"/>
        <v>116143.29999999997</v>
      </c>
      <c r="J49" s="3">
        <f t="shared" si="7"/>
        <v>81300.30999999998</v>
      </c>
      <c r="K49" s="5">
        <f t="shared" si="9"/>
        <v>0</v>
      </c>
      <c r="L49" s="8">
        <f t="shared" si="8"/>
        <v>0</v>
      </c>
    </row>
    <row r="50" spans="2:12" ht="12.75">
      <c r="B50">
        <v>46</v>
      </c>
      <c r="C50">
        <v>117</v>
      </c>
      <c r="D50">
        <v>251.56</v>
      </c>
      <c r="E50">
        <v>2069.63</v>
      </c>
      <c r="F50">
        <v>1332.31</v>
      </c>
      <c r="G50">
        <v>10961.14</v>
      </c>
      <c r="H50" s="3">
        <f t="shared" si="5"/>
        <v>163514.00000000003</v>
      </c>
      <c r="I50" s="3">
        <f t="shared" si="6"/>
        <v>114459.80000000002</v>
      </c>
      <c r="J50" s="3">
        <f t="shared" si="7"/>
        <v>80121.86</v>
      </c>
      <c r="K50" s="5">
        <f t="shared" si="9"/>
        <v>0</v>
      </c>
      <c r="L50" s="8">
        <f t="shared" si="8"/>
        <v>0</v>
      </c>
    </row>
    <row r="51" spans="2:12" ht="12.75">
      <c r="B51">
        <v>47</v>
      </c>
      <c r="C51">
        <v>76</v>
      </c>
      <c r="D51">
        <v>250.18</v>
      </c>
      <c r="E51">
        <v>2790.78</v>
      </c>
      <c r="F51">
        <v>1317.01</v>
      </c>
      <c r="G51">
        <v>14691.41</v>
      </c>
      <c r="H51" s="3">
        <f t="shared" si="5"/>
        <v>162616.99999999997</v>
      </c>
      <c r="I51" s="3">
        <f t="shared" si="6"/>
        <v>113831.89999999998</v>
      </c>
      <c r="J51" s="3">
        <f t="shared" si="7"/>
        <v>79682.32999999999</v>
      </c>
      <c r="K51" s="5">
        <f t="shared" si="9"/>
        <v>0</v>
      </c>
      <c r="L51" s="8">
        <f t="shared" si="8"/>
        <v>0</v>
      </c>
    </row>
    <row r="52" spans="2:12" ht="12.75">
      <c r="B52">
        <v>48</v>
      </c>
      <c r="C52">
        <v>50</v>
      </c>
      <c r="D52">
        <v>246.26</v>
      </c>
      <c r="E52">
        <v>5978.67</v>
      </c>
      <c r="F52">
        <v>1176.05</v>
      </c>
      <c r="G52">
        <v>28552.03</v>
      </c>
      <c r="H52" s="3">
        <f t="shared" si="5"/>
        <v>160068.99999999997</v>
      </c>
      <c r="I52" s="3">
        <f t="shared" si="6"/>
        <v>112048.29999999997</v>
      </c>
      <c r="J52" s="3">
        <f t="shared" si="7"/>
        <v>78433.80999999998</v>
      </c>
      <c r="K52" s="5">
        <f t="shared" si="9"/>
        <v>0</v>
      </c>
      <c r="L52" s="8">
        <f t="shared" si="8"/>
        <v>0</v>
      </c>
    </row>
    <row r="53" spans="2:12" ht="12.75">
      <c r="B53">
        <v>49</v>
      </c>
      <c r="C53">
        <v>46</v>
      </c>
      <c r="D53">
        <v>243.67</v>
      </c>
      <c r="E53">
        <v>1871.57</v>
      </c>
      <c r="F53">
        <v>1706.68</v>
      </c>
      <c r="G53">
        <v>13108.61</v>
      </c>
      <c r="H53" s="3">
        <f t="shared" si="5"/>
        <v>158385.49999999997</v>
      </c>
      <c r="I53" s="3">
        <f t="shared" si="6"/>
        <v>110869.84999999998</v>
      </c>
      <c r="J53" s="3">
        <f t="shared" si="7"/>
        <v>77608.89499999997</v>
      </c>
      <c r="K53" s="5">
        <f t="shared" si="9"/>
        <v>0</v>
      </c>
      <c r="L53" s="8">
        <f t="shared" si="8"/>
        <v>0</v>
      </c>
    </row>
    <row r="54" spans="2:12" ht="12.75">
      <c r="B54">
        <v>50</v>
      </c>
      <c r="C54">
        <v>48</v>
      </c>
      <c r="D54">
        <v>234.91</v>
      </c>
      <c r="E54">
        <v>3947.72</v>
      </c>
      <c r="F54">
        <v>1018.07</v>
      </c>
      <c r="G54">
        <v>17108.87</v>
      </c>
      <c r="H54" s="3">
        <f t="shared" si="5"/>
        <v>152691.5</v>
      </c>
      <c r="I54" s="3">
        <f t="shared" si="6"/>
        <v>106884.04999999999</v>
      </c>
      <c r="J54" s="3">
        <f t="shared" si="7"/>
        <v>74818.83499999999</v>
      </c>
      <c r="K54" s="5">
        <f t="shared" si="9"/>
        <v>0</v>
      </c>
      <c r="L54" s="8">
        <f t="shared" si="8"/>
        <v>0</v>
      </c>
    </row>
    <row r="55" spans="2:12" ht="12.75">
      <c r="B55">
        <v>51</v>
      </c>
      <c r="C55">
        <v>30</v>
      </c>
      <c r="D55">
        <v>233.41</v>
      </c>
      <c r="E55">
        <v>5160.77</v>
      </c>
      <c r="F55">
        <v>1153.03</v>
      </c>
      <c r="G55">
        <v>25493.91</v>
      </c>
      <c r="H55" s="3">
        <f t="shared" si="5"/>
        <v>151716.5</v>
      </c>
      <c r="I55" s="3">
        <f t="shared" si="6"/>
        <v>106201.54999999999</v>
      </c>
      <c r="J55" s="3">
        <f t="shared" si="7"/>
        <v>74341.08499999999</v>
      </c>
      <c r="K55" s="5">
        <f t="shared" si="9"/>
        <v>0</v>
      </c>
      <c r="L55" s="8">
        <f t="shared" si="8"/>
        <v>0</v>
      </c>
    </row>
    <row r="56" spans="2:12" ht="12.75">
      <c r="B56">
        <v>52</v>
      </c>
      <c r="C56">
        <v>88</v>
      </c>
      <c r="D56">
        <v>231.56</v>
      </c>
      <c r="E56">
        <v>4749.59</v>
      </c>
      <c r="F56">
        <v>963.69</v>
      </c>
      <c r="G56">
        <v>19766.49</v>
      </c>
      <c r="H56" s="3">
        <f t="shared" si="5"/>
        <v>150514</v>
      </c>
      <c r="I56" s="3">
        <f t="shared" si="6"/>
        <v>105359.79999999999</v>
      </c>
      <c r="J56" s="3">
        <f t="shared" si="7"/>
        <v>73751.85999999999</v>
      </c>
      <c r="K56" s="5">
        <f t="shared" si="9"/>
        <v>0</v>
      </c>
      <c r="L56" s="8">
        <f t="shared" si="8"/>
        <v>0</v>
      </c>
    </row>
    <row r="57" spans="2:12" ht="12.75">
      <c r="B57">
        <v>53</v>
      </c>
      <c r="C57">
        <v>128</v>
      </c>
      <c r="D57">
        <v>231.31</v>
      </c>
      <c r="E57">
        <v>6053</v>
      </c>
      <c r="F57">
        <v>737.94</v>
      </c>
      <c r="G57">
        <v>19310.72</v>
      </c>
      <c r="H57" s="3">
        <f t="shared" si="5"/>
        <v>150351.5</v>
      </c>
      <c r="I57" s="3">
        <f t="shared" si="6"/>
        <v>105246.04999999999</v>
      </c>
      <c r="J57" s="3">
        <f t="shared" si="7"/>
        <v>73672.23499999999</v>
      </c>
      <c r="K57" s="5">
        <f t="shared" si="9"/>
        <v>0</v>
      </c>
      <c r="L57" s="8">
        <f t="shared" si="8"/>
        <v>0</v>
      </c>
    </row>
    <row r="58" spans="2:12" ht="12.75">
      <c r="B58">
        <v>54</v>
      </c>
      <c r="C58">
        <v>91</v>
      </c>
      <c r="D58">
        <v>230.79</v>
      </c>
      <c r="E58">
        <v>4421.5</v>
      </c>
      <c r="F58">
        <v>1054.74</v>
      </c>
      <c r="G58">
        <v>20206.88</v>
      </c>
      <c r="H58" s="3">
        <f t="shared" si="5"/>
        <v>150013.5</v>
      </c>
      <c r="I58" s="3">
        <f t="shared" si="6"/>
        <v>105009.45</v>
      </c>
      <c r="J58" s="3">
        <f t="shared" si="7"/>
        <v>73506.61499999999</v>
      </c>
      <c r="K58" s="5">
        <f t="shared" si="9"/>
        <v>0</v>
      </c>
      <c r="L58" s="8">
        <f t="shared" si="8"/>
        <v>0</v>
      </c>
    </row>
    <row r="59" spans="2:12" ht="12.75">
      <c r="B59">
        <v>55</v>
      </c>
      <c r="C59">
        <v>51</v>
      </c>
      <c r="D59">
        <v>226.08</v>
      </c>
      <c r="E59">
        <v>3006.5</v>
      </c>
      <c r="F59">
        <v>679.26</v>
      </c>
      <c r="G59">
        <v>9033.02</v>
      </c>
      <c r="H59" s="3">
        <f t="shared" si="5"/>
        <v>146952</v>
      </c>
      <c r="I59" s="3">
        <f t="shared" si="6"/>
        <v>102866.4</v>
      </c>
      <c r="J59" s="3">
        <f t="shared" si="7"/>
        <v>72006.48</v>
      </c>
      <c r="K59" s="5">
        <f t="shared" si="9"/>
        <v>0</v>
      </c>
      <c r="L59" s="8">
        <f t="shared" si="8"/>
        <v>0</v>
      </c>
    </row>
    <row r="60" spans="2:12" ht="12.75">
      <c r="B60">
        <v>56</v>
      </c>
      <c r="C60">
        <v>72</v>
      </c>
      <c r="D60">
        <v>222.56</v>
      </c>
      <c r="E60">
        <v>4545.81</v>
      </c>
      <c r="F60">
        <v>824.79</v>
      </c>
      <c r="G60">
        <v>16846.4</v>
      </c>
      <c r="H60" s="3">
        <f t="shared" si="5"/>
        <v>144664</v>
      </c>
      <c r="I60" s="3">
        <f t="shared" si="6"/>
        <v>101264.79999999999</v>
      </c>
      <c r="J60" s="3">
        <f t="shared" si="7"/>
        <v>70885.35999999999</v>
      </c>
      <c r="K60" s="5">
        <f t="shared" si="9"/>
        <v>0</v>
      </c>
      <c r="L60" s="8">
        <f t="shared" si="8"/>
        <v>0</v>
      </c>
    </row>
    <row r="61" spans="2:12" ht="12.75">
      <c r="B61">
        <v>57</v>
      </c>
      <c r="C61">
        <v>9</v>
      </c>
      <c r="D61">
        <v>222.4</v>
      </c>
      <c r="E61">
        <v>967.5</v>
      </c>
      <c r="F61">
        <v>1407.56</v>
      </c>
      <c r="G61">
        <v>6123.27</v>
      </c>
      <c r="H61" s="3">
        <f t="shared" si="5"/>
        <v>144560.00000000003</v>
      </c>
      <c r="I61" s="3">
        <f t="shared" si="6"/>
        <v>101192.00000000001</v>
      </c>
      <c r="J61" s="3">
        <f t="shared" si="7"/>
        <v>70834.40000000001</v>
      </c>
      <c r="K61" s="5">
        <f t="shared" si="9"/>
        <v>0</v>
      </c>
      <c r="L61" s="8">
        <f t="shared" si="8"/>
        <v>0</v>
      </c>
    </row>
    <row r="62" spans="2:12" ht="12.75">
      <c r="B62">
        <v>58</v>
      </c>
      <c r="C62">
        <v>87</v>
      </c>
      <c r="D62">
        <v>221.65</v>
      </c>
      <c r="E62">
        <v>8299.85</v>
      </c>
      <c r="F62">
        <v>847.57</v>
      </c>
      <c r="G62">
        <v>31737.98</v>
      </c>
      <c r="H62" s="3">
        <f t="shared" si="5"/>
        <v>144072.50000000003</v>
      </c>
      <c r="I62" s="3">
        <f t="shared" si="6"/>
        <v>100850.75000000001</v>
      </c>
      <c r="J62" s="3">
        <f t="shared" si="7"/>
        <v>70595.52500000001</v>
      </c>
      <c r="K62" s="5">
        <f t="shared" si="9"/>
        <v>0</v>
      </c>
      <c r="L62" s="8">
        <f t="shared" si="8"/>
        <v>0</v>
      </c>
    </row>
    <row r="63" spans="2:12" ht="12.75">
      <c r="B63">
        <v>59</v>
      </c>
      <c r="C63">
        <v>118</v>
      </c>
      <c r="D63">
        <v>219.57</v>
      </c>
      <c r="E63">
        <v>7866.29</v>
      </c>
      <c r="F63">
        <v>838.72</v>
      </c>
      <c r="G63">
        <v>30047.9</v>
      </c>
      <c r="H63" s="3">
        <f t="shared" si="5"/>
        <v>142720.5</v>
      </c>
      <c r="I63" s="3">
        <f t="shared" si="6"/>
        <v>99904.34999999999</v>
      </c>
      <c r="J63" s="3">
        <f t="shared" si="7"/>
        <v>69933.04499999998</v>
      </c>
      <c r="K63" s="5">
        <f t="shared" si="9"/>
        <v>0</v>
      </c>
      <c r="L63" s="8">
        <f t="shared" si="8"/>
        <v>0</v>
      </c>
    </row>
    <row r="64" spans="2:12" ht="12.75">
      <c r="B64">
        <v>60</v>
      </c>
      <c r="C64">
        <v>129</v>
      </c>
      <c r="D64">
        <v>208.73</v>
      </c>
      <c r="E64">
        <v>9672.74</v>
      </c>
      <c r="F64">
        <v>827.69</v>
      </c>
      <c r="G64">
        <v>38355.86</v>
      </c>
      <c r="H64" s="3">
        <f t="shared" si="5"/>
        <v>135674.5</v>
      </c>
      <c r="I64" s="3">
        <f t="shared" si="6"/>
        <v>94972.15</v>
      </c>
      <c r="J64" s="3">
        <f t="shared" si="7"/>
        <v>66480.50499999999</v>
      </c>
      <c r="K64" s="5">
        <f t="shared" si="9"/>
        <v>0</v>
      </c>
      <c r="L64" s="8">
        <f t="shared" si="8"/>
        <v>0</v>
      </c>
    </row>
    <row r="65" spans="2:12" ht="12.75">
      <c r="B65">
        <v>61</v>
      </c>
      <c r="C65">
        <v>106</v>
      </c>
      <c r="D65">
        <v>206.04</v>
      </c>
      <c r="E65">
        <v>4047.31</v>
      </c>
      <c r="F65">
        <v>818.69</v>
      </c>
      <c r="G65">
        <v>16081.88</v>
      </c>
      <c r="H65" s="3">
        <f t="shared" si="5"/>
        <v>133926</v>
      </c>
      <c r="I65" s="3">
        <f t="shared" si="6"/>
        <v>93748.2</v>
      </c>
      <c r="J65" s="3">
        <f t="shared" si="7"/>
        <v>65623.73999999999</v>
      </c>
      <c r="K65" s="5">
        <f t="shared" si="9"/>
        <v>0</v>
      </c>
      <c r="L65" s="8">
        <f t="shared" si="8"/>
        <v>0</v>
      </c>
    </row>
    <row r="66" spans="2:12" ht="12.75">
      <c r="B66">
        <v>62</v>
      </c>
      <c r="C66">
        <v>77</v>
      </c>
      <c r="D66">
        <v>202.91</v>
      </c>
      <c r="E66">
        <v>1079</v>
      </c>
      <c r="F66">
        <v>1409.02</v>
      </c>
      <c r="G66">
        <v>7492.64</v>
      </c>
      <c r="H66" s="3">
        <f t="shared" si="5"/>
        <v>131891.5</v>
      </c>
      <c r="I66" s="3">
        <f t="shared" si="6"/>
        <v>92324.04999999999</v>
      </c>
      <c r="J66" s="3">
        <f t="shared" si="7"/>
        <v>64626.834999999985</v>
      </c>
      <c r="K66" s="5">
        <f t="shared" si="9"/>
        <v>0</v>
      </c>
      <c r="L66" s="8">
        <f t="shared" si="8"/>
        <v>0</v>
      </c>
    </row>
    <row r="67" spans="2:12" ht="12.75">
      <c r="B67">
        <v>63</v>
      </c>
      <c r="C67">
        <v>61</v>
      </c>
      <c r="D67">
        <v>202.89</v>
      </c>
      <c r="E67">
        <v>2038.09</v>
      </c>
      <c r="F67">
        <v>624.38</v>
      </c>
      <c r="G67">
        <v>6272.08</v>
      </c>
      <c r="H67" s="3">
        <f t="shared" si="5"/>
        <v>131878.5</v>
      </c>
      <c r="I67" s="3">
        <f t="shared" si="6"/>
        <v>92314.95</v>
      </c>
      <c r="J67" s="3">
        <f t="shared" si="7"/>
        <v>64620.465</v>
      </c>
      <c r="K67" s="5">
        <f t="shared" si="9"/>
        <v>0</v>
      </c>
      <c r="L67" s="8">
        <f t="shared" si="8"/>
        <v>0</v>
      </c>
    </row>
    <row r="68" spans="2:12" ht="12.75">
      <c r="B68">
        <v>64</v>
      </c>
      <c r="C68">
        <v>39</v>
      </c>
      <c r="D68">
        <v>201.99</v>
      </c>
      <c r="E68">
        <v>3549.17</v>
      </c>
      <c r="F68">
        <v>948.87</v>
      </c>
      <c r="G68">
        <v>16672.53</v>
      </c>
      <c r="H68" s="3">
        <f t="shared" si="5"/>
        <v>131293.5</v>
      </c>
      <c r="I68" s="3">
        <f t="shared" si="6"/>
        <v>91905.45</v>
      </c>
      <c r="J68" s="3">
        <f t="shared" si="7"/>
        <v>64333.814999999995</v>
      </c>
      <c r="K68" s="5">
        <f t="shared" si="9"/>
        <v>0</v>
      </c>
      <c r="L68" s="8">
        <f t="shared" si="8"/>
        <v>0</v>
      </c>
    </row>
    <row r="69" spans="2:12" ht="12.75">
      <c r="B69">
        <v>65</v>
      </c>
      <c r="C69">
        <v>83</v>
      </c>
      <c r="D69">
        <v>200.28</v>
      </c>
      <c r="E69">
        <v>1682.59</v>
      </c>
      <c r="F69">
        <v>1043.54</v>
      </c>
      <c r="G69">
        <v>8766.94</v>
      </c>
      <c r="H69" s="3">
        <f aca="true" t="shared" si="10" ref="H69:H100">D69/WeeksStoreData*52*StoreCount</f>
        <v>130182.00000000001</v>
      </c>
      <c r="I69" s="3">
        <f aca="true" t="shared" si="11" ref="I69:I100">H69*StoreLossPercent</f>
        <v>91127.40000000001</v>
      </c>
      <c r="J69" s="3">
        <f aca="true" t="shared" si="12" ref="J69:J100">I69*(1-OverlapPercent)</f>
        <v>63789.18</v>
      </c>
      <c r="K69" s="5">
        <f t="shared" si="9"/>
        <v>0</v>
      </c>
      <c r="L69" s="8">
        <f aca="true" t="shared" si="13" ref="L69:L100">K69/$K$2</f>
        <v>0</v>
      </c>
    </row>
    <row r="70" spans="2:12" ht="12.75">
      <c r="B70">
        <v>66</v>
      </c>
      <c r="C70">
        <v>103</v>
      </c>
      <c r="D70">
        <v>199.68</v>
      </c>
      <c r="E70">
        <v>24143.45</v>
      </c>
      <c r="F70">
        <v>864.67</v>
      </c>
      <c r="G70">
        <v>104547.36</v>
      </c>
      <c r="H70" s="3">
        <f t="shared" si="10"/>
        <v>129792</v>
      </c>
      <c r="I70" s="3">
        <f t="shared" si="11"/>
        <v>90854.4</v>
      </c>
      <c r="J70" s="3">
        <f t="shared" si="12"/>
        <v>63598.079999999994</v>
      </c>
      <c r="K70" s="5">
        <f aca="true" t="shared" si="14" ref="K70:K101">IF(B70&gt;NumberOfStores,0,K69+J70)</f>
        <v>0</v>
      </c>
      <c r="L70" s="8">
        <f t="shared" si="13"/>
        <v>0</v>
      </c>
    </row>
    <row r="71" spans="2:12" ht="12.75">
      <c r="B71">
        <v>67</v>
      </c>
      <c r="C71">
        <v>63</v>
      </c>
      <c r="D71">
        <v>198.81</v>
      </c>
      <c r="E71">
        <v>1521.79</v>
      </c>
      <c r="F71">
        <v>1180.96</v>
      </c>
      <c r="G71">
        <v>9039.63</v>
      </c>
      <c r="H71" s="3">
        <f t="shared" si="10"/>
        <v>129226.5</v>
      </c>
      <c r="I71" s="3">
        <f t="shared" si="11"/>
        <v>90458.54999999999</v>
      </c>
      <c r="J71" s="3">
        <f t="shared" si="12"/>
        <v>63320.984999999986</v>
      </c>
      <c r="K71" s="5">
        <f t="shared" si="14"/>
        <v>0</v>
      </c>
      <c r="L71" s="8">
        <f t="shared" si="13"/>
        <v>0</v>
      </c>
    </row>
    <row r="72" spans="2:12" ht="12.75">
      <c r="B72">
        <v>68</v>
      </c>
      <c r="C72">
        <v>67</v>
      </c>
      <c r="D72">
        <v>196.6</v>
      </c>
      <c r="E72">
        <v>4395.34</v>
      </c>
      <c r="F72">
        <v>896.48</v>
      </c>
      <c r="G72">
        <v>20042.42</v>
      </c>
      <c r="H72" s="3">
        <f t="shared" si="10"/>
        <v>127789.99999999999</v>
      </c>
      <c r="I72" s="3">
        <f t="shared" si="11"/>
        <v>89452.99999999999</v>
      </c>
      <c r="J72" s="3">
        <f t="shared" si="12"/>
        <v>62617.099999999984</v>
      </c>
      <c r="K72" s="5">
        <f t="shared" si="14"/>
        <v>0</v>
      </c>
      <c r="L72" s="8">
        <f t="shared" si="13"/>
        <v>0</v>
      </c>
    </row>
    <row r="73" spans="2:12" ht="12.75">
      <c r="B73">
        <v>69</v>
      </c>
      <c r="C73">
        <v>33</v>
      </c>
      <c r="D73">
        <v>194.39</v>
      </c>
      <c r="E73">
        <v>6227.07</v>
      </c>
      <c r="F73">
        <v>716.13</v>
      </c>
      <c r="G73">
        <v>22940.43</v>
      </c>
      <c r="H73" s="3">
        <f t="shared" si="10"/>
        <v>126353.5</v>
      </c>
      <c r="I73" s="3">
        <f t="shared" si="11"/>
        <v>88447.45</v>
      </c>
      <c r="J73" s="3">
        <f t="shared" si="12"/>
        <v>61913.215</v>
      </c>
      <c r="K73" s="5">
        <f t="shared" si="14"/>
        <v>0</v>
      </c>
      <c r="L73" s="8">
        <f t="shared" si="13"/>
        <v>0</v>
      </c>
    </row>
    <row r="74" spans="2:12" ht="12.75">
      <c r="B74">
        <v>70</v>
      </c>
      <c r="C74">
        <v>73</v>
      </c>
      <c r="D74">
        <v>189.43</v>
      </c>
      <c r="E74">
        <v>4919.99</v>
      </c>
      <c r="F74">
        <v>812.33</v>
      </c>
      <c r="G74">
        <v>21098.28</v>
      </c>
      <c r="H74" s="3">
        <f t="shared" si="10"/>
        <v>123129.5</v>
      </c>
      <c r="I74" s="3">
        <f t="shared" si="11"/>
        <v>86190.65</v>
      </c>
      <c r="J74" s="3">
        <f t="shared" si="12"/>
        <v>60333.454999999994</v>
      </c>
      <c r="K74" s="5">
        <f t="shared" si="14"/>
        <v>0</v>
      </c>
      <c r="L74" s="8">
        <f t="shared" si="13"/>
        <v>0</v>
      </c>
    </row>
    <row r="75" spans="2:12" ht="12.75">
      <c r="B75">
        <v>71</v>
      </c>
      <c r="C75">
        <v>60</v>
      </c>
      <c r="D75">
        <v>189.09</v>
      </c>
      <c r="E75">
        <v>6949.32</v>
      </c>
      <c r="F75">
        <v>617.37</v>
      </c>
      <c r="G75">
        <v>22689.03</v>
      </c>
      <c r="H75" s="3">
        <f t="shared" si="10"/>
        <v>122908.5</v>
      </c>
      <c r="I75" s="3">
        <f t="shared" si="11"/>
        <v>86035.95</v>
      </c>
      <c r="J75" s="3">
        <f t="shared" si="12"/>
        <v>60225.16499999999</v>
      </c>
      <c r="K75" s="5">
        <f t="shared" si="14"/>
        <v>0</v>
      </c>
      <c r="L75" s="8">
        <f t="shared" si="13"/>
        <v>0</v>
      </c>
    </row>
    <row r="76" spans="2:12" ht="12.75">
      <c r="B76">
        <v>72</v>
      </c>
      <c r="C76">
        <v>122</v>
      </c>
      <c r="D76">
        <v>187.82</v>
      </c>
      <c r="E76">
        <v>3011.06</v>
      </c>
      <c r="F76">
        <v>738.39</v>
      </c>
      <c r="G76">
        <v>11837.53</v>
      </c>
      <c r="H76" s="3">
        <f t="shared" si="10"/>
        <v>122083</v>
      </c>
      <c r="I76" s="3">
        <f t="shared" si="11"/>
        <v>85458.09999999999</v>
      </c>
      <c r="J76" s="3">
        <f t="shared" si="12"/>
        <v>59820.66999999999</v>
      </c>
      <c r="K76" s="5">
        <f t="shared" si="14"/>
        <v>0</v>
      </c>
      <c r="L76" s="8">
        <f t="shared" si="13"/>
        <v>0</v>
      </c>
    </row>
    <row r="77" spans="2:12" ht="12.75">
      <c r="B77">
        <v>73</v>
      </c>
      <c r="C77">
        <v>64</v>
      </c>
      <c r="D77">
        <v>187.32</v>
      </c>
      <c r="E77">
        <v>2471.08</v>
      </c>
      <c r="F77">
        <v>1258.98</v>
      </c>
      <c r="G77">
        <v>16608.1</v>
      </c>
      <c r="H77" s="3">
        <f t="shared" si="10"/>
        <v>121758</v>
      </c>
      <c r="I77" s="3">
        <f t="shared" si="11"/>
        <v>85230.59999999999</v>
      </c>
      <c r="J77" s="3">
        <f t="shared" si="12"/>
        <v>59661.41999999999</v>
      </c>
      <c r="K77" s="5">
        <f t="shared" si="14"/>
        <v>0</v>
      </c>
      <c r="L77" s="8">
        <f t="shared" si="13"/>
        <v>0</v>
      </c>
    </row>
    <row r="78" spans="2:12" ht="12.75">
      <c r="B78">
        <v>74</v>
      </c>
      <c r="C78">
        <v>13</v>
      </c>
      <c r="D78">
        <v>184.99</v>
      </c>
      <c r="E78">
        <v>1664.99</v>
      </c>
      <c r="F78">
        <v>1195.19</v>
      </c>
      <c r="G78">
        <v>10757.19</v>
      </c>
      <c r="H78" s="3">
        <f t="shared" si="10"/>
        <v>120243.5</v>
      </c>
      <c r="I78" s="3">
        <f t="shared" si="11"/>
        <v>84170.45</v>
      </c>
      <c r="J78" s="3">
        <f t="shared" si="12"/>
        <v>58919.314999999995</v>
      </c>
      <c r="K78" s="5">
        <f t="shared" si="14"/>
        <v>0</v>
      </c>
      <c r="L78" s="8">
        <f t="shared" si="13"/>
        <v>0</v>
      </c>
    </row>
    <row r="79" spans="2:12" ht="12.75">
      <c r="B79">
        <v>75</v>
      </c>
      <c r="C79">
        <v>112</v>
      </c>
      <c r="D79">
        <v>183.75</v>
      </c>
      <c r="E79">
        <v>2784.37</v>
      </c>
      <c r="F79">
        <v>727.31</v>
      </c>
      <c r="G79">
        <v>11020.93</v>
      </c>
      <c r="H79" s="3">
        <f t="shared" si="10"/>
        <v>119437.5</v>
      </c>
      <c r="I79" s="3">
        <f t="shared" si="11"/>
        <v>83606.25</v>
      </c>
      <c r="J79" s="3">
        <f t="shared" si="12"/>
        <v>58524.37499999999</v>
      </c>
      <c r="K79" s="5">
        <f t="shared" si="14"/>
        <v>0</v>
      </c>
      <c r="L79" s="8">
        <f t="shared" si="13"/>
        <v>0</v>
      </c>
    </row>
    <row r="80" spans="2:12" ht="12.75">
      <c r="B80">
        <v>76</v>
      </c>
      <c r="C80">
        <v>146</v>
      </c>
      <c r="D80">
        <v>183.27</v>
      </c>
      <c r="E80">
        <v>19257</v>
      </c>
      <c r="F80">
        <v>724.36</v>
      </c>
      <c r="G80">
        <v>76112.18</v>
      </c>
      <c r="H80" s="3">
        <f t="shared" si="10"/>
        <v>119125.50000000001</v>
      </c>
      <c r="I80" s="3">
        <f t="shared" si="11"/>
        <v>83387.85</v>
      </c>
      <c r="J80" s="3">
        <f t="shared" si="12"/>
        <v>58371.495</v>
      </c>
      <c r="K80" s="5">
        <f t="shared" si="14"/>
        <v>0</v>
      </c>
      <c r="L80" s="8">
        <f t="shared" si="13"/>
        <v>0</v>
      </c>
    </row>
    <row r="81" spans="2:12" ht="12.75">
      <c r="B81">
        <v>77</v>
      </c>
      <c r="C81">
        <v>12</v>
      </c>
      <c r="D81">
        <v>182.74</v>
      </c>
      <c r="E81">
        <v>8094.04</v>
      </c>
      <c r="F81">
        <v>522.75</v>
      </c>
      <c r="G81">
        <v>23154.12</v>
      </c>
      <c r="H81" s="3">
        <f t="shared" si="10"/>
        <v>118781</v>
      </c>
      <c r="I81" s="3">
        <f t="shared" si="11"/>
        <v>83146.7</v>
      </c>
      <c r="J81" s="3">
        <f t="shared" si="12"/>
        <v>58202.689999999995</v>
      </c>
      <c r="K81" s="5">
        <f t="shared" si="14"/>
        <v>0</v>
      </c>
      <c r="L81" s="8">
        <f t="shared" si="13"/>
        <v>0</v>
      </c>
    </row>
    <row r="82" spans="2:12" ht="12.75">
      <c r="B82">
        <v>78</v>
      </c>
      <c r="C82">
        <v>149</v>
      </c>
      <c r="D82">
        <v>180.96</v>
      </c>
      <c r="E82">
        <v>1730.17</v>
      </c>
      <c r="F82">
        <v>1250.4</v>
      </c>
      <c r="G82">
        <v>11955.18</v>
      </c>
      <c r="H82" s="3">
        <f t="shared" si="10"/>
        <v>117624</v>
      </c>
      <c r="I82" s="3">
        <f t="shared" si="11"/>
        <v>82336.79999999999</v>
      </c>
      <c r="J82" s="3">
        <f t="shared" si="12"/>
        <v>57635.75999999999</v>
      </c>
      <c r="K82" s="5">
        <f t="shared" si="14"/>
        <v>0</v>
      </c>
      <c r="L82" s="8">
        <f t="shared" si="13"/>
        <v>0</v>
      </c>
    </row>
    <row r="83" spans="2:12" ht="12.75">
      <c r="B83">
        <v>79</v>
      </c>
      <c r="C83">
        <v>7</v>
      </c>
      <c r="D83">
        <v>179.2</v>
      </c>
      <c r="E83">
        <v>3317.57</v>
      </c>
      <c r="F83">
        <v>705.51</v>
      </c>
      <c r="G83">
        <v>13061.19</v>
      </c>
      <c r="H83" s="3">
        <f t="shared" si="10"/>
        <v>116480</v>
      </c>
      <c r="I83" s="3">
        <f t="shared" si="11"/>
        <v>81536</v>
      </c>
      <c r="J83" s="3">
        <f t="shared" si="12"/>
        <v>57075.2</v>
      </c>
      <c r="K83" s="5">
        <f t="shared" si="14"/>
        <v>0</v>
      </c>
      <c r="L83" s="8">
        <f t="shared" si="13"/>
        <v>0</v>
      </c>
    </row>
    <row r="84" spans="2:12" ht="12.75">
      <c r="B84">
        <v>80</v>
      </c>
      <c r="C84">
        <v>24</v>
      </c>
      <c r="D84">
        <v>176.85</v>
      </c>
      <c r="E84">
        <v>6770.33</v>
      </c>
      <c r="F84">
        <v>641.01</v>
      </c>
      <c r="G84">
        <v>24539.73</v>
      </c>
      <c r="H84" s="3">
        <f t="shared" si="10"/>
        <v>114952.49999999999</v>
      </c>
      <c r="I84" s="3">
        <f t="shared" si="11"/>
        <v>80466.74999999999</v>
      </c>
      <c r="J84" s="3">
        <f t="shared" si="12"/>
        <v>56326.724999999984</v>
      </c>
      <c r="K84" s="5">
        <f t="shared" si="14"/>
        <v>0</v>
      </c>
      <c r="L84" s="8">
        <f t="shared" si="13"/>
        <v>0</v>
      </c>
    </row>
    <row r="85" spans="2:12" ht="12.75">
      <c r="B85">
        <v>81</v>
      </c>
      <c r="C85">
        <v>52</v>
      </c>
      <c r="D85">
        <v>176.09</v>
      </c>
      <c r="E85">
        <v>1865.94</v>
      </c>
      <c r="F85">
        <v>542.12</v>
      </c>
      <c r="G85">
        <v>5744.6</v>
      </c>
      <c r="H85" s="3">
        <f t="shared" si="10"/>
        <v>114458.49999999999</v>
      </c>
      <c r="I85" s="3">
        <f t="shared" si="11"/>
        <v>80120.94999999998</v>
      </c>
      <c r="J85" s="3">
        <f t="shared" si="12"/>
        <v>56084.664999999986</v>
      </c>
      <c r="K85" s="5">
        <f t="shared" si="14"/>
        <v>0</v>
      </c>
      <c r="L85" s="8">
        <f t="shared" si="13"/>
        <v>0</v>
      </c>
    </row>
    <row r="86" spans="2:12" ht="12.75">
      <c r="B86">
        <v>82</v>
      </c>
      <c r="C86">
        <v>17</v>
      </c>
      <c r="D86">
        <v>175.69</v>
      </c>
      <c r="E86">
        <v>10324.63</v>
      </c>
      <c r="F86">
        <v>695.94</v>
      </c>
      <c r="G86">
        <v>40897.86</v>
      </c>
      <c r="H86" s="3">
        <f t="shared" si="10"/>
        <v>114198.49999999999</v>
      </c>
      <c r="I86" s="3">
        <f t="shared" si="11"/>
        <v>79938.94999999998</v>
      </c>
      <c r="J86" s="3">
        <f t="shared" si="12"/>
        <v>55957.264999999985</v>
      </c>
      <c r="K86" s="5">
        <f t="shared" si="14"/>
        <v>0</v>
      </c>
      <c r="L86" s="8">
        <f t="shared" si="13"/>
        <v>0</v>
      </c>
    </row>
    <row r="87" spans="2:12" ht="12.75">
      <c r="B87">
        <v>83</v>
      </c>
      <c r="C87">
        <v>38</v>
      </c>
      <c r="D87">
        <v>174.3</v>
      </c>
      <c r="E87">
        <v>9050.37</v>
      </c>
      <c r="F87">
        <v>755.09</v>
      </c>
      <c r="G87">
        <v>39207.24</v>
      </c>
      <c r="H87" s="3">
        <f t="shared" si="10"/>
        <v>113295.00000000001</v>
      </c>
      <c r="I87" s="3">
        <f t="shared" si="11"/>
        <v>79306.5</v>
      </c>
      <c r="J87" s="3">
        <f t="shared" si="12"/>
        <v>55514.549999999996</v>
      </c>
      <c r="K87" s="5">
        <f t="shared" si="14"/>
        <v>0</v>
      </c>
      <c r="L87" s="8">
        <f t="shared" si="13"/>
        <v>0</v>
      </c>
    </row>
    <row r="88" spans="2:12" ht="12.75">
      <c r="B88">
        <v>84</v>
      </c>
      <c r="C88">
        <v>82</v>
      </c>
      <c r="D88">
        <v>173.77</v>
      </c>
      <c r="E88">
        <v>7228.24</v>
      </c>
      <c r="F88">
        <v>538.39</v>
      </c>
      <c r="G88">
        <v>22395.1</v>
      </c>
      <c r="H88" s="3">
        <f t="shared" si="10"/>
        <v>112950.50000000001</v>
      </c>
      <c r="I88" s="3">
        <f t="shared" si="11"/>
        <v>79065.35</v>
      </c>
      <c r="J88" s="3">
        <f t="shared" si="12"/>
        <v>55345.745</v>
      </c>
      <c r="K88" s="5">
        <f t="shared" si="14"/>
        <v>0</v>
      </c>
      <c r="L88" s="8">
        <f t="shared" si="13"/>
        <v>0</v>
      </c>
    </row>
    <row r="89" spans="2:12" ht="12.75">
      <c r="B89">
        <v>85</v>
      </c>
      <c r="C89">
        <v>75</v>
      </c>
      <c r="D89">
        <v>172.48</v>
      </c>
      <c r="E89">
        <v>6716.15</v>
      </c>
      <c r="F89">
        <v>688.46</v>
      </c>
      <c r="G89">
        <v>26807.9</v>
      </c>
      <c r="H89" s="3">
        <f t="shared" si="10"/>
        <v>112112</v>
      </c>
      <c r="I89" s="3">
        <f t="shared" si="11"/>
        <v>78478.4</v>
      </c>
      <c r="J89" s="3">
        <f t="shared" si="12"/>
        <v>54934.87999999999</v>
      </c>
      <c r="K89" s="5">
        <f t="shared" si="14"/>
        <v>0</v>
      </c>
      <c r="L89" s="8">
        <f t="shared" si="13"/>
        <v>0</v>
      </c>
    </row>
    <row r="90" spans="2:12" ht="12.75">
      <c r="B90">
        <v>86</v>
      </c>
      <c r="C90">
        <v>40</v>
      </c>
      <c r="D90">
        <v>171.9</v>
      </c>
      <c r="E90">
        <v>1528.01</v>
      </c>
      <c r="F90">
        <v>853.04</v>
      </c>
      <c r="G90">
        <v>7582.65</v>
      </c>
      <c r="H90" s="3">
        <f t="shared" si="10"/>
        <v>111735.00000000001</v>
      </c>
      <c r="I90" s="3">
        <f t="shared" si="11"/>
        <v>78214.5</v>
      </c>
      <c r="J90" s="3">
        <f t="shared" si="12"/>
        <v>54750.149999999994</v>
      </c>
      <c r="K90" s="5">
        <f t="shared" si="14"/>
        <v>0</v>
      </c>
      <c r="L90" s="8">
        <f t="shared" si="13"/>
        <v>0</v>
      </c>
    </row>
    <row r="91" spans="2:12" ht="12.75">
      <c r="B91">
        <v>87</v>
      </c>
      <c r="C91">
        <v>133</v>
      </c>
      <c r="D91">
        <v>171.64</v>
      </c>
      <c r="E91">
        <v>2866.99</v>
      </c>
      <c r="F91">
        <v>608.61</v>
      </c>
      <c r="G91">
        <v>10165.84</v>
      </c>
      <c r="H91" s="3">
        <f t="shared" si="10"/>
        <v>111566</v>
      </c>
      <c r="I91" s="3">
        <f t="shared" si="11"/>
        <v>78096.2</v>
      </c>
      <c r="J91" s="3">
        <f t="shared" si="12"/>
        <v>54667.34</v>
      </c>
      <c r="K91" s="5">
        <f t="shared" si="14"/>
        <v>0</v>
      </c>
      <c r="L91" s="8">
        <f t="shared" si="13"/>
        <v>0</v>
      </c>
    </row>
    <row r="92" spans="2:12" ht="12.75">
      <c r="B92">
        <v>88</v>
      </c>
      <c r="C92">
        <v>19</v>
      </c>
      <c r="D92">
        <v>171.62</v>
      </c>
      <c r="E92">
        <v>3046.22</v>
      </c>
      <c r="F92">
        <v>713.92</v>
      </c>
      <c r="G92">
        <v>12672</v>
      </c>
      <c r="H92" s="3">
        <f t="shared" si="10"/>
        <v>111553.00000000001</v>
      </c>
      <c r="I92" s="3">
        <f t="shared" si="11"/>
        <v>78087.1</v>
      </c>
      <c r="J92" s="3">
        <f t="shared" si="12"/>
        <v>54660.97</v>
      </c>
      <c r="K92" s="5">
        <f t="shared" si="14"/>
        <v>0</v>
      </c>
      <c r="L92" s="8">
        <f t="shared" si="13"/>
        <v>0</v>
      </c>
    </row>
    <row r="93" spans="2:12" ht="12.75">
      <c r="B93">
        <v>89</v>
      </c>
      <c r="C93">
        <v>144</v>
      </c>
      <c r="D93">
        <v>171.52</v>
      </c>
      <c r="E93">
        <v>4899.71</v>
      </c>
      <c r="F93">
        <v>517.29</v>
      </c>
      <c r="G93">
        <v>14777.04</v>
      </c>
      <c r="H93" s="3">
        <f t="shared" si="10"/>
        <v>111488.00000000001</v>
      </c>
      <c r="I93" s="3">
        <f t="shared" si="11"/>
        <v>78041.6</v>
      </c>
      <c r="J93" s="3">
        <f t="shared" si="12"/>
        <v>54629.12</v>
      </c>
      <c r="K93" s="5">
        <f t="shared" si="14"/>
        <v>0</v>
      </c>
      <c r="L93" s="8">
        <f t="shared" si="13"/>
        <v>0</v>
      </c>
    </row>
    <row r="94" spans="2:12" ht="12.75">
      <c r="B94">
        <v>90</v>
      </c>
      <c r="C94">
        <v>58</v>
      </c>
      <c r="D94">
        <v>169.31</v>
      </c>
      <c r="E94">
        <v>3415.78</v>
      </c>
      <c r="F94">
        <v>681.61</v>
      </c>
      <c r="G94">
        <v>13751.34</v>
      </c>
      <c r="H94" s="3">
        <f t="shared" si="10"/>
        <v>110051.50000000001</v>
      </c>
      <c r="I94" s="3">
        <f t="shared" si="11"/>
        <v>77036.05</v>
      </c>
      <c r="J94" s="3">
        <f t="shared" si="12"/>
        <v>53925.235</v>
      </c>
      <c r="K94" s="5">
        <f t="shared" si="14"/>
        <v>0</v>
      </c>
      <c r="L94" s="8">
        <f t="shared" si="13"/>
        <v>0</v>
      </c>
    </row>
    <row r="95" spans="2:12" ht="12.75">
      <c r="B95">
        <v>91</v>
      </c>
      <c r="C95">
        <v>92</v>
      </c>
      <c r="D95">
        <v>168.82</v>
      </c>
      <c r="E95">
        <v>1353.1</v>
      </c>
      <c r="F95">
        <v>859.16</v>
      </c>
      <c r="G95">
        <v>6886.21</v>
      </c>
      <c r="H95" s="3">
        <f t="shared" si="10"/>
        <v>109733</v>
      </c>
      <c r="I95" s="3">
        <f t="shared" si="11"/>
        <v>76813.09999999999</v>
      </c>
      <c r="J95" s="3">
        <f t="shared" si="12"/>
        <v>53769.16999999999</v>
      </c>
      <c r="K95" s="5">
        <f t="shared" si="14"/>
        <v>0</v>
      </c>
      <c r="L95" s="8">
        <f t="shared" si="13"/>
        <v>0</v>
      </c>
    </row>
    <row r="96" spans="2:12" ht="12.75">
      <c r="B96">
        <v>92</v>
      </c>
      <c r="C96">
        <v>16</v>
      </c>
      <c r="D96">
        <v>164.33</v>
      </c>
      <c r="E96">
        <v>6310.04</v>
      </c>
      <c r="F96">
        <v>722.27</v>
      </c>
      <c r="G96">
        <v>27734.24</v>
      </c>
      <c r="H96" s="3">
        <f t="shared" si="10"/>
        <v>106814.5</v>
      </c>
      <c r="I96" s="3">
        <f t="shared" si="11"/>
        <v>74770.15</v>
      </c>
      <c r="J96" s="3">
        <f t="shared" si="12"/>
        <v>52339.104999999996</v>
      </c>
      <c r="K96" s="5">
        <f t="shared" si="14"/>
        <v>0</v>
      </c>
      <c r="L96" s="8">
        <f t="shared" si="13"/>
        <v>0</v>
      </c>
    </row>
    <row r="97" spans="2:12" ht="12.75">
      <c r="B97">
        <v>93</v>
      </c>
      <c r="C97">
        <v>150</v>
      </c>
      <c r="D97">
        <v>162.57</v>
      </c>
      <c r="E97">
        <v>4831.13</v>
      </c>
      <c r="F97">
        <v>728.03</v>
      </c>
      <c r="G97">
        <v>21635.1</v>
      </c>
      <c r="H97" s="3">
        <f t="shared" si="10"/>
        <v>105670.5</v>
      </c>
      <c r="I97" s="3">
        <f t="shared" si="11"/>
        <v>73969.34999999999</v>
      </c>
      <c r="J97" s="3">
        <f t="shared" si="12"/>
        <v>51778.54499999999</v>
      </c>
      <c r="K97" s="5">
        <f t="shared" si="14"/>
        <v>0</v>
      </c>
      <c r="L97" s="8">
        <f t="shared" si="13"/>
        <v>0</v>
      </c>
    </row>
    <row r="98" spans="2:12" ht="12.75">
      <c r="B98">
        <v>94</v>
      </c>
      <c r="C98">
        <v>34</v>
      </c>
      <c r="D98">
        <v>161.97</v>
      </c>
      <c r="E98">
        <v>3017.86</v>
      </c>
      <c r="F98">
        <v>612.14</v>
      </c>
      <c r="G98">
        <v>11405.45</v>
      </c>
      <c r="H98" s="3">
        <f t="shared" si="10"/>
        <v>105280.5</v>
      </c>
      <c r="I98" s="3">
        <f t="shared" si="11"/>
        <v>73696.34999999999</v>
      </c>
      <c r="J98" s="3">
        <f t="shared" si="12"/>
        <v>51587.44499999999</v>
      </c>
      <c r="K98" s="5">
        <f t="shared" si="14"/>
        <v>0</v>
      </c>
      <c r="L98" s="8">
        <f t="shared" si="13"/>
        <v>0</v>
      </c>
    </row>
    <row r="99" spans="2:12" ht="12.75">
      <c r="B99">
        <v>95</v>
      </c>
      <c r="C99">
        <v>113</v>
      </c>
      <c r="D99">
        <v>159.32</v>
      </c>
      <c r="E99">
        <v>2509.33</v>
      </c>
      <c r="F99">
        <v>827.5</v>
      </c>
      <c r="G99">
        <v>13033.27</v>
      </c>
      <c r="H99" s="3">
        <f t="shared" si="10"/>
        <v>103558</v>
      </c>
      <c r="I99" s="3">
        <f t="shared" si="11"/>
        <v>72490.59999999999</v>
      </c>
      <c r="J99" s="3">
        <f t="shared" si="12"/>
        <v>50743.41999999999</v>
      </c>
      <c r="K99" s="5">
        <f t="shared" si="14"/>
        <v>0</v>
      </c>
      <c r="L99" s="8">
        <f t="shared" si="13"/>
        <v>0</v>
      </c>
    </row>
    <row r="100" spans="2:12" ht="12.75">
      <c r="B100">
        <v>96</v>
      </c>
      <c r="C100">
        <v>80</v>
      </c>
      <c r="D100">
        <v>151.14</v>
      </c>
      <c r="E100">
        <v>445</v>
      </c>
      <c r="F100">
        <v>606.09</v>
      </c>
      <c r="G100">
        <v>1784.5</v>
      </c>
      <c r="H100" s="3">
        <f t="shared" si="10"/>
        <v>98240.99999999999</v>
      </c>
      <c r="I100" s="3">
        <f t="shared" si="11"/>
        <v>68768.69999999998</v>
      </c>
      <c r="J100" s="3">
        <f t="shared" si="12"/>
        <v>48138.08999999998</v>
      </c>
      <c r="K100" s="5">
        <f t="shared" si="14"/>
        <v>0</v>
      </c>
      <c r="L100" s="8">
        <f t="shared" si="13"/>
        <v>0</v>
      </c>
    </row>
    <row r="101" spans="2:12" ht="12.75">
      <c r="B101">
        <v>97</v>
      </c>
      <c r="C101">
        <v>20</v>
      </c>
      <c r="D101">
        <v>150.61</v>
      </c>
      <c r="E101">
        <v>2338.04</v>
      </c>
      <c r="F101">
        <v>575.35</v>
      </c>
      <c r="G101">
        <v>8931.56</v>
      </c>
      <c r="H101" s="3">
        <f aca="true" t="shared" si="15" ref="H101:H132">D101/WeeksStoreData*52*StoreCount</f>
        <v>97896.50000000001</v>
      </c>
      <c r="I101" s="3">
        <f aca="true" t="shared" si="16" ref="I101:I132">H101*StoreLossPercent</f>
        <v>68527.55</v>
      </c>
      <c r="J101" s="3">
        <f aca="true" t="shared" si="17" ref="J101:J132">I101*(1-OverlapPercent)</f>
        <v>47969.284999999996</v>
      </c>
      <c r="K101" s="5">
        <f t="shared" si="14"/>
        <v>0</v>
      </c>
      <c r="L101" s="8">
        <f aca="true" t="shared" si="18" ref="L101:L132">K101/$K$2</f>
        <v>0</v>
      </c>
    </row>
    <row r="102" spans="2:12" ht="12.75">
      <c r="B102">
        <v>98</v>
      </c>
      <c r="C102">
        <v>62</v>
      </c>
      <c r="D102">
        <v>148.3</v>
      </c>
      <c r="E102">
        <v>1631.31</v>
      </c>
      <c r="F102">
        <v>776.21</v>
      </c>
      <c r="G102">
        <v>8538.31</v>
      </c>
      <c r="H102" s="3">
        <f t="shared" si="15"/>
        <v>96395.00000000001</v>
      </c>
      <c r="I102" s="3">
        <f t="shared" si="16"/>
        <v>67476.5</v>
      </c>
      <c r="J102" s="3">
        <f t="shared" si="17"/>
        <v>47233.549999999996</v>
      </c>
      <c r="K102" s="5">
        <f aca="true" t="shared" si="19" ref="K102:K133">IF(B102&gt;NumberOfStores,0,K101+J102)</f>
        <v>0</v>
      </c>
      <c r="L102" s="8">
        <f t="shared" si="18"/>
        <v>0</v>
      </c>
    </row>
    <row r="103" spans="2:12" ht="12.75">
      <c r="B103">
        <v>99</v>
      </c>
      <c r="C103">
        <v>100</v>
      </c>
      <c r="D103">
        <v>146.89</v>
      </c>
      <c r="E103">
        <v>832.23</v>
      </c>
      <c r="F103">
        <v>1684.35</v>
      </c>
      <c r="G103">
        <v>9542.94</v>
      </c>
      <c r="H103" s="3">
        <f t="shared" si="15"/>
        <v>95478.5</v>
      </c>
      <c r="I103" s="3">
        <f t="shared" si="16"/>
        <v>66834.95</v>
      </c>
      <c r="J103" s="3">
        <f t="shared" si="17"/>
        <v>46784.465</v>
      </c>
      <c r="K103" s="5">
        <f t="shared" si="19"/>
        <v>0</v>
      </c>
      <c r="L103" s="8">
        <f t="shared" si="18"/>
        <v>0</v>
      </c>
    </row>
    <row r="104" spans="2:12" ht="12.75">
      <c r="B104">
        <v>100</v>
      </c>
      <c r="C104">
        <v>55</v>
      </c>
      <c r="D104">
        <v>146.26</v>
      </c>
      <c r="E104">
        <v>3216.34</v>
      </c>
      <c r="F104">
        <v>617.86</v>
      </c>
      <c r="G104">
        <v>13587.06</v>
      </c>
      <c r="H104" s="3">
        <f t="shared" si="15"/>
        <v>95069</v>
      </c>
      <c r="I104" s="3">
        <f t="shared" si="16"/>
        <v>66548.3</v>
      </c>
      <c r="J104" s="3">
        <f t="shared" si="17"/>
        <v>46583.81</v>
      </c>
      <c r="K104" s="5">
        <f t="shared" si="19"/>
        <v>0</v>
      </c>
      <c r="L104" s="8">
        <f t="shared" si="18"/>
        <v>0</v>
      </c>
    </row>
    <row r="105" spans="2:12" ht="12.75">
      <c r="B105">
        <v>101</v>
      </c>
      <c r="C105">
        <v>66</v>
      </c>
      <c r="D105">
        <v>144.05</v>
      </c>
      <c r="E105">
        <v>1909.74</v>
      </c>
      <c r="F105">
        <v>573.19</v>
      </c>
      <c r="G105">
        <v>7599.08</v>
      </c>
      <c r="H105" s="3">
        <f t="shared" si="15"/>
        <v>93632.5</v>
      </c>
      <c r="I105" s="3">
        <f t="shared" si="16"/>
        <v>65542.75</v>
      </c>
      <c r="J105" s="3">
        <f t="shared" si="17"/>
        <v>45879.924999999996</v>
      </c>
      <c r="K105" s="5">
        <f t="shared" si="19"/>
        <v>0</v>
      </c>
      <c r="L105" s="8">
        <f t="shared" si="18"/>
        <v>0</v>
      </c>
    </row>
    <row r="106" spans="2:12" ht="12.75">
      <c r="B106">
        <v>102</v>
      </c>
      <c r="C106">
        <v>3</v>
      </c>
      <c r="D106">
        <v>143.65</v>
      </c>
      <c r="E106">
        <v>2524.72</v>
      </c>
      <c r="F106">
        <v>724.97</v>
      </c>
      <c r="G106">
        <v>12741.63</v>
      </c>
      <c r="H106" s="3">
        <f t="shared" si="15"/>
        <v>93372.5</v>
      </c>
      <c r="I106" s="3">
        <f t="shared" si="16"/>
        <v>65360.74999999999</v>
      </c>
      <c r="J106" s="3">
        <f t="shared" si="17"/>
        <v>45752.524999999994</v>
      </c>
      <c r="K106" s="5">
        <f t="shared" si="19"/>
        <v>0</v>
      </c>
      <c r="L106" s="8">
        <f t="shared" si="18"/>
        <v>0</v>
      </c>
    </row>
    <row r="107" spans="2:12" ht="12.75">
      <c r="B107">
        <v>103</v>
      </c>
      <c r="C107">
        <v>130</v>
      </c>
      <c r="D107">
        <v>138.42</v>
      </c>
      <c r="E107">
        <v>4739.46</v>
      </c>
      <c r="F107">
        <v>611.02</v>
      </c>
      <c r="G107">
        <v>20921.18</v>
      </c>
      <c r="H107" s="3">
        <f t="shared" si="15"/>
        <v>89972.99999999999</v>
      </c>
      <c r="I107" s="3">
        <f t="shared" si="16"/>
        <v>62981.099999999984</v>
      </c>
      <c r="J107" s="3">
        <f t="shared" si="17"/>
        <v>44086.76999999999</v>
      </c>
      <c r="K107" s="5">
        <f t="shared" si="19"/>
        <v>0</v>
      </c>
      <c r="L107" s="8">
        <f t="shared" si="18"/>
        <v>0</v>
      </c>
    </row>
    <row r="108" spans="2:12" ht="12.75">
      <c r="B108">
        <v>104</v>
      </c>
      <c r="C108">
        <v>78</v>
      </c>
      <c r="D108">
        <v>137.91</v>
      </c>
      <c r="E108">
        <v>2814.73</v>
      </c>
      <c r="F108">
        <v>502.9</v>
      </c>
      <c r="G108">
        <v>10264.05</v>
      </c>
      <c r="H108" s="3">
        <f t="shared" si="15"/>
        <v>89641.5</v>
      </c>
      <c r="I108" s="3">
        <f t="shared" si="16"/>
        <v>62749.049999999996</v>
      </c>
      <c r="J108" s="3">
        <f t="shared" si="17"/>
        <v>43924.33499999999</v>
      </c>
      <c r="K108" s="5">
        <f t="shared" si="19"/>
        <v>0</v>
      </c>
      <c r="L108" s="8">
        <f t="shared" si="18"/>
        <v>0</v>
      </c>
    </row>
    <row r="109" spans="2:12" ht="12.75">
      <c r="B109">
        <v>105</v>
      </c>
      <c r="C109">
        <v>116</v>
      </c>
      <c r="D109">
        <v>136.59</v>
      </c>
      <c r="E109">
        <v>2203.95</v>
      </c>
      <c r="F109">
        <v>641.36</v>
      </c>
      <c r="G109">
        <v>10348.65</v>
      </c>
      <c r="H109" s="3">
        <f t="shared" si="15"/>
        <v>88783.5</v>
      </c>
      <c r="I109" s="3">
        <f t="shared" si="16"/>
        <v>62148.45</v>
      </c>
      <c r="J109" s="3">
        <f t="shared" si="17"/>
        <v>43503.91499999999</v>
      </c>
      <c r="K109" s="5">
        <f t="shared" si="19"/>
        <v>0</v>
      </c>
      <c r="L109" s="8">
        <f t="shared" si="18"/>
        <v>0</v>
      </c>
    </row>
    <row r="110" spans="2:12" ht="12.75">
      <c r="B110">
        <v>106</v>
      </c>
      <c r="C110">
        <v>138</v>
      </c>
      <c r="D110">
        <v>134.92</v>
      </c>
      <c r="E110">
        <v>7476.09</v>
      </c>
      <c r="F110">
        <v>537.73</v>
      </c>
      <c r="G110">
        <v>29796.4</v>
      </c>
      <c r="H110" s="3">
        <f t="shared" si="15"/>
        <v>87698</v>
      </c>
      <c r="I110" s="3">
        <f t="shared" si="16"/>
        <v>61388.6</v>
      </c>
      <c r="J110" s="3">
        <f t="shared" si="17"/>
        <v>42972.02</v>
      </c>
      <c r="K110" s="5">
        <f t="shared" si="19"/>
        <v>0</v>
      </c>
      <c r="L110" s="8">
        <f t="shared" si="18"/>
        <v>0</v>
      </c>
    </row>
    <row r="111" spans="2:12" ht="12.75">
      <c r="B111">
        <v>107</v>
      </c>
      <c r="C111">
        <v>96</v>
      </c>
      <c r="D111">
        <v>133.81</v>
      </c>
      <c r="E111">
        <v>5989.16</v>
      </c>
      <c r="F111">
        <v>529.07</v>
      </c>
      <c r="G111">
        <v>23680.58</v>
      </c>
      <c r="H111" s="3">
        <f t="shared" si="15"/>
        <v>86976.5</v>
      </c>
      <c r="I111" s="3">
        <f t="shared" si="16"/>
        <v>60883.549999999996</v>
      </c>
      <c r="J111" s="3">
        <f t="shared" si="17"/>
        <v>42618.48499999999</v>
      </c>
      <c r="K111" s="5">
        <f t="shared" si="19"/>
        <v>0</v>
      </c>
      <c r="L111" s="8">
        <f t="shared" si="18"/>
        <v>0</v>
      </c>
    </row>
    <row r="112" spans="2:12" ht="12.75">
      <c r="B112">
        <v>108</v>
      </c>
      <c r="C112">
        <v>142</v>
      </c>
      <c r="D112">
        <v>131.62</v>
      </c>
      <c r="E112">
        <v>3776.29</v>
      </c>
      <c r="F112">
        <v>899.02</v>
      </c>
      <c r="G112">
        <v>25793.62</v>
      </c>
      <c r="H112" s="3">
        <f t="shared" si="15"/>
        <v>85553</v>
      </c>
      <c r="I112" s="3">
        <f t="shared" si="16"/>
        <v>59887.1</v>
      </c>
      <c r="J112" s="3">
        <f t="shared" si="17"/>
        <v>41920.969999999994</v>
      </c>
      <c r="K112" s="5">
        <f t="shared" si="19"/>
        <v>0</v>
      </c>
      <c r="L112" s="8">
        <f t="shared" si="18"/>
        <v>0</v>
      </c>
    </row>
    <row r="113" spans="2:12" ht="12.75">
      <c r="B113">
        <v>109</v>
      </c>
      <c r="C113">
        <v>47</v>
      </c>
      <c r="D113">
        <v>130.71</v>
      </c>
      <c r="E113">
        <v>7787.29</v>
      </c>
      <c r="F113">
        <v>482.14</v>
      </c>
      <c r="G113">
        <v>28724.49</v>
      </c>
      <c r="H113" s="3">
        <f t="shared" si="15"/>
        <v>84961.5</v>
      </c>
      <c r="I113" s="3">
        <f t="shared" si="16"/>
        <v>59473.049999999996</v>
      </c>
      <c r="J113" s="3">
        <f t="shared" si="17"/>
        <v>41631.134999999995</v>
      </c>
      <c r="K113" s="5">
        <f t="shared" si="19"/>
        <v>0</v>
      </c>
      <c r="L113" s="8">
        <f t="shared" si="18"/>
        <v>0</v>
      </c>
    </row>
    <row r="114" spans="2:12" ht="12.75">
      <c r="B114">
        <v>110</v>
      </c>
      <c r="C114">
        <v>93</v>
      </c>
      <c r="D114">
        <v>130.15</v>
      </c>
      <c r="E114">
        <v>3332.77</v>
      </c>
      <c r="F114">
        <v>692.72</v>
      </c>
      <c r="G114">
        <v>17738.7</v>
      </c>
      <c r="H114" s="3">
        <f t="shared" si="15"/>
        <v>84597.5</v>
      </c>
      <c r="I114" s="3">
        <f t="shared" si="16"/>
        <v>59218.24999999999</v>
      </c>
      <c r="J114" s="3">
        <f t="shared" si="17"/>
        <v>41452.774999999994</v>
      </c>
      <c r="K114" s="5">
        <f t="shared" si="19"/>
        <v>0</v>
      </c>
      <c r="L114" s="8">
        <f t="shared" si="18"/>
        <v>0</v>
      </c>
    </row>
    <row r="115" spans="2:12" ht="12.75">
      <c r="B115">
        <v>111</v>
      </c>
      <c r="C115">
        <v>41</v>
      </c>
      <c r="D115">
        <v>129.23</v>
      </c>
      <c r="E115">
        <v>5926.64</v>
      </c>
      <c r="F115">
        <v>415.64</v>
      </c>
      <c r="G115">
        <v>19061.82</v>
      </c>
      <c r="H115" s="3">
        <f t="shared" si="15"/>
        <v>83999.49999999999</v>
      </c>
      <c r="I115" s="3">
        <f t="shared" si="16"/>
        <v>58799.64999999999</v>
      </c>
      <c r="J115" s="3">
        <f t="shared" si="17"/>
        <v>41159.75499999999</v>
      </c>
      <c r="K115" s="5">
        <f t="shared" si="19"/>
        <v>0</v>
      </c>
      <c r="L115" s="8">
        <f t="shared" si="18"/>
        <v>0</v>
      </c>
    </row>
    <row r="116" spans="2:12" ht="12.75">
      <c r="B116">
        <v>112</v>
      </c>
      <c r="C116">
        <v>94</v>
      </c>
      <c r="D116">
        <v>128.34</v>
      </c>
      <c r="E116">
        <v>2023</v>
      </c>
      <c r="F116">
        <v>490.54</v>
      </c>
      <c r="G116">
        <v>7732.27</v>
      </c>
      <c r="H116" s="3">
        <f t="shared" si="15"/>
        <v>83421</v>
      </c>
      <c r="I116" s="3">
        <f t="shared" si="16"/>
        <v>58394.7</v>
      </c>
      <c r="J116" s="3">
        <f t="shared" si="17"/>
        <v>40876.28999999999</v>
      </c>
      <c r="K116" s="5">
        <f t="shared" si="19"/>
        <v>0</v>
      </c>
      <c r="L116" s="8">
        <f t="shared" si="18"/>
        <v>0</v>
      </c>
    </row>
    <row r="117" spans="2:12" ht="12.75">
      <c r="B117">
        <v>113</v>
      </c>
      <c r="C117">
        <v>31</v>
      </c>
      <c r="D117">
        <v>127.99</v>
      </c>
      <c r="E117">
        <v>2054.38</v>
      </c>
      <c r="F117">
        <v>562.87</v>
      </c>
      <c r="G117">
        <v>9034.73</v>
      </c>
      <c r="H117" s="3">
        <f t="shared" si="15"/>
        <v>83193.5</v>
      </c>
      <c r="I117" s="3">
        <f t="shared" si="16"/>
        <v>58235.45</v>
      </c>
      <c r="J117" s="3">
        <f t="shared" si="17"/>
        <v>40764.814999999995</v>
      </c>
      <c r="K117" s="5">
        <f t="shared" si="19"/>
        <v>0</v>
      </c>
      <c r="L117" s="8">
        <f t="shared" si="18"/>
        <v>0</v>
      </c>
    </row>
    <row r="118" spans="2:12" ht="12.75">
      <c r="B118">
        <v>114</v>
      </c>
      <c r="C118">
        <v>4</v>
      </c>
      <c r="D118">
        <v>124.82</v>
      </c>
      <c r="E118">
        <v>2224.93</v>
      </c>
      <c r="F118">
        <v>766.87</v>
      </c>
      <c r="G118">
        <v>13669.55</v>
      </c>
      <c r="H118" s="3">
        <f t="shared" si="15"/>
        <v>81133</v>
      </c>
      <c r="I118" s="3">
        <f t="shared" si="16"/>
        <v>56793.1</v>
      </c>
      <c r="J118" s="3">
        <f t="shared" si="17"/>
        <v>39755.17</v>
      </c>
      <c r="K118" s="5">
        <f t="shared" si="19"/>
        <v>0</v>
      </c>
      <c r="L118" s="8">
        <f t="shared" si="18"/>
        <v>0</v>
      </c>
    </row>
    <row r="119" spans="2:12" ht="12.75">
      <c r="B119">
        <v>115</v>
      </c>
      <c r="C119">
        <v>53</v>
      </c>
      <c r="D119">
        <v>124.18</v>
      </c>
      <c r="E119">
        <v>2815.7</v>
      </c>
      <c r="F119">
        <v>515.99</v>
      </c>
      <c r="G119">
        <v>11699.78</v>
      </c>
      <c r="H119" s="3">
        <f t="shared" si="15"/>
        <v>80717</v>
      </c>
      <c r="I119" s="3">
        <f t="shared" si="16"/>
        <v>56501.899999999994</v>
      </c>
      <c r="J119" s="3">
        <f t="shared" si="17"/>
        <v>39551.329999999994</v>
      </c>
      <c r="K119" s="5">
        <f t="shared" si="19"/>
        <v>0</v>
      </c>
      <c r="L119" s="8">
        <f t="shared" si="18"/>
        <v>0</v>
      </c>
    </row>
    <row r="120" spans="2:12" ht="12.75">
      <c r="B120">
        <v>116</v>
      </c>
      <c r="C120">
        <v>18</v>
      </c>
      <c r="D120">
        <v>123.47</v>
      </c>
      <c r="E120">
        <v>2103.42</v>
      </c>
      <c r="F120">
        <v>779.01</v>
      </c>
      <c r="G120">
        <v>13271.04</v>
      </c>
      <c r="H120" s="3">
        <f t="shared" si="15"/>
        <v>80255.5</v>
      </c>
      <c r="I120" s="3">
        <f t="shared" si="16"/>
        <v>56178.85</v>
      </c>
      <c r="J120" s="3">
        <f t="shared" si="17"/>
        <v>39325.195</v>
      </c>
      <c r="K120" s="5">
        <f t="shared" si="19"/>
        <v>0</v>
      </c>
      <c r="L120" s="8">
        <f t="shared" si="18"/>
        <v>0</v>
      </c>
    </row>
    <row r="121" spans="2:12" ht="12.75">
      <c r="B121">
        <v>117</v>
      </c>
      <c r="C121">
        <v>29</v>
      </c>
      <c r="D121">
        <v>123.45</v>
      </c>
      <c r="E121">
        <v>3532.6</v>
      </c>
      <c r="F121">
        <v>632.11</v>
      </c>
      <c r="G121">
        <v>18088.35</v>
      </c>
      <c r="H121" s="3">
        <f t="shared" si="15"/>
        <v>80242.49999999999</v>
      </c>
      <c r="I121" s="3">
        <f t="shared" si="16"/>
        <v>56169.749999999985</v>
      </c>
      <c r="J121" s="3">
        <f t="shared" si="17"/>
        <v>39318.82499999999</v>
      </c>
      <c r="K121" s="5">
        <f t="shared" si="19"/>
        <v>0</v>
      </c>
      <c r="L121" s="8">
        <f t="shared" si="18"/>
        <v>0</v>
      </c>
    </row>
    <row r="122" spans="2:12" ht="12.75">
      <c r="B122">
        <v>118</v>
      </c>
      <c r="C122">
        <v>101</v>
      </c>
      <c r="D122">
        <v>123.4</v>
      </c>
      <c r="E122">
        <v>1165.56</v>
      </c>
      <c r="F122">
        <v>531.83</v>
      </c>
      <c r="G122">
        <v>5023.29</v>
      </c>
      <c r="H122" s="3">
        <f t="shared" si="15"/>
        <v>80210</v>
      </c>
      <c r="I122" s="3">
        <f t="shared" si="16"/>
        <v>56147</v>
      </c>
      <c r="J122" s="3">
        <f t="shared" si="17"/>
        <v>39302.899999999994</v>
      </c>
      <c r="K122" s="5">
        <f t="shared" si="19"/>
        <v>0</v>
      </c>
      <c r="L122" s="8">
        <f t="shared" si="18"/>
        <v>0</v>
      </c>
    </row>
    <row r="123" spans="2:12" ht="12.75">
      <c r="B123">
        <v>119</v>
      </c>
      <c r="C123">
        <v>69</v>
      </c>
      <c r="D123">
        <v>123.26</v>
      </c>
      <c r="E123">
        <v>6026.52</v>
      </c>
      <c r="F123">
        <v>473.99</v>
      </c>
      <c r="G123">
        <v>23174.78</v>
      </c>
      <c r="H123" s="3">
        <f t="shared" si="15"/>
        <v>80119</v>
      </c>
      <c r="I123" s="3">
        <f t="shared" si="16"/>
        <v>56083.299999999996</v>
      </c>
      <c r="J123" s="3">
        <f t="shared" si="17"/>
        <v>39258.31</v>
      </c>
      <c r="K123" s="5">
        <f t="shared" si="19"/>
        <v>0</v>
      </c>
      <c r="L123" s="8">
        <f t="shared" si="18"/>
        <v>0</v>
      </c>
    </row>
    <row r="124" spans="2:12" ht="12.75">
      <c r="B124">
        <v>120</v>
      </c>
      <c r="C124">
        <v>102</v>
      </c>
      <c r="D124">
        <v>122.89</v>
      </c>
      <c r="E124">
        <v>2798.66</v>
      </c>
      <c r="F124">
        <v>534.11</v>
      </c>
      <c r="G124">
        <v>12163.56</v>
      </c>
      <c r="H124" s="3">
        <f t="shared" si="15"/>
        <v>79878.5</v>
      </c>
      <c r="I124" s="3">
        <f t="shared" si="16"/>
        <v>55914.95</v>
      </c>
      <c r="J124" s="3">
        <f t="shared" si="17"/>
        <v>39140.465</v>
      </c>
      <c r="K124" s="5">
        <f t="shared" si="19"/>
        <v>0</v>
      </c>
      <c r="L124" s="8">
        <f t="shared" si="18"/>
        <v>0</v>
      </c>
    </row>
    <row r="125" spans="2:12" ht="12.75">
      <c r="B125">
        <v>121</v>
      </c>
      <c r="C125">
        <v>27</v>
      </c>
      <c r="D125">
        <v>122.37</v>
      </c>
      <c r="E125">
        <v>2094.13</v>
      </c>
      <c r="F125">
        <v>426.34</v>
      </c>
      <c r="G125">
        <v>7296.02</v>
      </c>
      <c r="H125" s="3">
        <f t="shared" si="15"/>
        <v>79540.5</v>
      </c>
      <c r="I125" s="3">
        <f t="shared" si="16"/>
        <v>55678.35</v>
      </c>
      <c r="J125" s="3">
        <f t="shared" si="17"/>
        <v>38974.844999999994</v>
      </c>
      <c r="K125" s="5">
        <f t="shared" si="19"/>
        <v>0</v>
      </c>
      <c r="L125" s="8">
        <f t="shared" si="18"/>
        <v>0</v>
      </c>
    </row>
    <row r="126" spans="2:12" ht="12.75">
      <c r="B126">
        <v>122</v>
      </c>
      <c r="C126">
        <v>109</v>
      </c>
      <c r="D126">
        <v>122.32</v>
      </c>
      <c r="E126">
        <v>188.12</v>
      </c>
      <c r="F126">
        <v>3649.44</v>
      </c>
      <c r="G126">
        <v>5612.6</v>
      </c>
      <c r="H126" s="3">
        <f t="shared" si="15"/>
        <v>79508</v>
      </c>
      <c r="I126" s="3">
        <f t="shared" si="16"/>
        <v>55655.6</v>
      </c>
      <c r="J126" s="3">
        <f t="shared" si="17"/>
        <v>38958.92</v>
      </c>
      <c r="K126" s="5">
        <f t="shared" si="19"/>
        <v>0</v>
      </c>
      <c r="L126" s="8">
        <f t="shared" si="18"/>
        <v>0</v>
      </c>
    </row>
    <row r="127" spans="2:12" ht="12.75">
      <c r="B127">
        <v>123</v>
      </c>
      <c r="C127">
        <v>14</v>
      </c>
      <c r="D127">
        <v>121.42</v>
      </c>
      <c r="E127">
        <v>2165.43</v>
      </c>
      <c r="F127">
        <v>478.73</v>
      </c>
      <c r="G127">
        <v>8537.74</v>
      </c>
      <c r="H127" s="3">
        <f t="shared" si="15"/>
        <v>78923.00000000001</v>
      </c>
      <c r="I127" s="3">
        <f t="shared" si="16"/>
        <v>55246.100000000006</v>
      </c>
      <c r="J127" s="3">
        <f t="shared" si="17"/>
        <v>38672.270000000004</v>
      </c>
      <c r="K127" s="5">
        <f t="shared" si="19"/>
        <v>0</v>
      </c>
      <c r="L127" s="8">
        <f t="shared" si="18"/>
        <v>0</v>
      </c>
    </row>
    <row r="128" spans="2:12" ht="12.75">
      <c r="B128">
        <v>124</v>
      </c>
      <c r="C128">
        <v>95</v>
      </c>
      <c r="D128">
        <v>120.38</v>
      </c>
      <c r="E128">
        <v>3444.44</v>
      </c>
      <c r="F128">
        <v>523.65</v>
      </c>
      <c r="G128">
        <v>14983.24</v>
      </c>
      <c r="H128" s="3">
        <f t="shared" si="15"/>
        <v>78247</v>
      </c>
      <c r="I128" s="3">
        <f t="shared" si="16"/>
        <v>54772.899999999994</v>
      </c>
      <c r="J128" s="3">
        <f t="shared" si="17"/>
        <v>38341.02999999999</v>
      </c>
      <c r="K128" s="5">
        <f t="shared" si="19"/>
        <v>0</v>
      </c>
      <c r="L128" s="8">
        <f t="shared" si="18"/>
        <v>0</v>
      </c>
    </row>
    <row r="129" spans="2:12" ht="12.75">
      <c r="B129">
        <v>125</v>
      </c>
      <c r="C129">
        <v>124</v>
      </c>
      <c r="D129">
        <v>118.12</v>
      </c>
      <c r="E129">
        <v>1159.6</v>
      </c>
      <c r="F129">
        <v>778.17</v>
      </c>
      <c r="G129">
        <v>7639.4</v>
      </c>
      <c r="H129" s="3">
        <f t="shared" si="15"/>
        <v>76778</v>
      </c>
      <c r="I129" s="3">
        <f t="shared" si="16"/>
        <v>53744.6</v>
      </c>
      <c r="J129" s="3">
        <f t="shared" si="17"/>
        <v>37621.219999999994</v>
      </c>
      <c r="K129" s="5">
        <f t="shared" si="19"/>
        <v>0</v>
      </c>
      <c r="L129" s="8">
        <f t="shared" si="18"/>
        <v>0</v>
      </c>
    </row>
    <row r="130" spans="2:12" ht="12.75">
      <c r="B130">
        <v>126</v>
      </c>
      <c r="C130">
        <v>137</v>
      </c>
      <c r="D130">
        <v>116.6</v>
      </c>
      <c r="E130">
        <v>910.54</v>
      </c>
      <c r="F130">
        <v>654.86</v>
      </c>
      <c r="G130">
        <v>5113.83</v>
      </c>
      <c r="H130" s="3">
        <f t="shared" si="15"/>
        <v>75790</v>
      </c>
      <c r="I130" s="3">
        <f t="shared" si="16"/>
        <v>53053</v>
      </c>
      <c r="J130" s="3">
        <f t="shared" si="17"/>
        <v>37137.1</v>
      </c>
      <c r="K130" s="5">
        <f t="shared" si="19"/>
        <v>0</v>
      </c>
      <c r="L130" s="8">
        <f t="shared" si="18"/>
        <v>0</v>
      </c>
    </row>
    <row r="131" spans="2:12" ht="12.75">
      <c r="B131">
        <v>127</v>
      </c>
      <c r="C131">
        <v>145</v>
      </c>
      <c r="D131">
        <v>116.44</v>
      </c>
      <c r="E131">
        <v>2302.76</v>
      </c>
      <c r="F131">
        <v>469.96</v>
      </c>
      <c r="G131">
        <v>9294.15</v>
      </c>
      <c r="H131" s="3">
        <f t="shared" si="15"/>
        <v>75686</v>
      </c>
      <c r="I131" s="3">
        <f t="shared" si="16"/>
        <v>52980.2</v>
      </c>
      <c r="J131" s="3">
        <f t="shared" si="17"/>
        <v>37086.13999999999</v>
      </c>
      <c r="K131" s="5">
        <f t="shared" si="19"/>
        <v>0</v>
      </c>
      <c r="L131" s="8">
        <f t="shared" si="18"/>
        <v>0</v>
      </c>
    </row>
    <row r="132" spans="2:12" ht="12.75">
      <c r="B132">
        <v>128</v>
      </c>
      <c r="C132">
        <v>139</v>
      </c>
      <c r="D132">
        <v>115.84</v>
      </c>
      <c r="E132">
        <v>5186.69</v>
      </c>
      <c r="F132">
        <v>510.53</v>
      </c>
      <c r="G132">
        <v>22858.93</v>
      </c>
      <c r="H132" s="3">
        <f t="shared" si="15"/>
        <v>75296</v>
      </c>
      <c r="I132" s="3">
        <f t="shared" si="16"/>
        <v>52707.2</v>
      </c>
      <c r="J132" s="3">
        <f t="shared" si="17"/>
        <v>36895.03999999999</v>
      </c>
      <c r="K132" s="5">
        <f t="shared" si="19"/>
        <v>0</v>
      </c>
      <c r="L132" s="8">
        <f t="shared" si="18"/>
        <v>0</v>
      </c>
    </row>
    <row r="133" spans="2:12" ht="12.75">
      <c r="B133">
        <v>129</v>
      </c>
      <c r="C133">
        <v>131</v>
      </c>
      <c r="D133">
        <v>112.93</v>
      </c>
      <c r="E133">
        <v>2499.6</v>
      </c>
      <c r="F133">
        <v>258.84</v>
      </c>
      <c r="G133">
        <v>5729.2</v>
      </c>
      <c r="H133" s="3">
        <f aca="true" t="shared" si="20" ref="H133:H154">D133/WeeksStoreData*52*StoreCount</f>
        <v>73404.50000000001</v>
      </c>
      <c r="I133" s="3">
        <f aca="true" t="shared" si="21" ref="I133:I154">H133*StoreLossPercent</f>
        <v>51383.15000000001</v>
      </c>
      <c r="J133" s="3">
        <f aca="true" t="shared" si="22" ref="J133:J154">I133*(1-OverlapPercent)</f>
        <v>35968.205</v>
      </c>
      <c r="K133" s="5">
        <f t="shared" si="19"/>
        <v>0</v>
      </c>
      <c r="L133" s="8">
        <f aca="true" t="shared" si="23" ref="L133:L154">K133/$K$2</f>
        <v>0</v>
      </c>
    </row>
    <row r="134" spans="2:12" ht="12.75">
      <c r="B134">
        <v>130</v>
      </c>
      <c r="C134">
        <v>143</v>
      </c>
      <c r="D134">
        <v>112.1</v>
      </c>
      <c r="E134">
        <v>2137.37</v>
      </c>
      <c r="F134">
        <v>458.09</v>
      </c>
      <c r="G134">
        <v>8734.33</v>
      </c>
      <c r="H134" s="3">
        <f t="shared" si="20"/>
        <v>72865</v>
      </c>
      <c r="I134" s="3">
        <f t="shared" si="21"/>
        <v>51005.5</v>
      </c>
      <c r="J134" s="3">
        <f t="shared" si="22"/>
        <v>35703.85</v>
      </c>
      <c r="K134" s="5">
        <f aca="true" t="shared" si="24" ref="K134:K154">IF(B134&gt;NumberOfStores,0,K133+J134)</f>
        <v>0</v>
      </c>
      <c r="L134" s="8">
        <f t="shared" si="23"/>
        <v>0</v>
      </c>
    </row>
    <row r="135" spans="2:12" ht="12.75">
      <c r="B135">
        <v>131</v>
      </c>
      <c r="C135">
        <v>121</v>
      </c>
      <c r="D135">
        <v>112.09</v>
      </c>
      <c r="E135">
        <v>1791.59</v>
      </c>
      <c r="F135">
        <v>538.25</v>
      </c>
      <c r="G135">
        <v>8603.12</v>
      </c>
      <c r="H135" s="3">
        <f t="shared" si="20"/>
        <v>72858.5</v>
      </c>
      <c r="I135" s="3">
        <f t="shared" si="21"/>
        <v>51000.95</v>
      </c>
      <c r="J135" s="3">
        <f t="shared" si="22"/>
        <v>35700.66499999999</v>
      </c>
      <c r="K135" s="5">
        <f t="shared" si="24"/>
        <v>0</v>
      </c>
      <c r="L135" s="8">
        <f t="shared" si="23"/>
        <v>0</v>
      </c>
    </row>
    <row r="136" spans="2:12" ht="12.75">
      <c r="B136">
        <v>132</v>
      </c>
      <c r="C136">
        <v>114</v>
      </c>
      <c r="D136">
        <v>111.16</v>
      </c>
      <c r="E136">
        <v>4788.68</v>
      </c>
      <c r="F136">
        <v>475.85</v>
      </c>
      <c r="G136">
        <v>20499.34</v>
      </c>
      <c r="H136" s="3">
        <f t="shared" si="20"/>
        <v>72254</v>
      </c>
      <c r="I136" s="3">
        <f t="shared" si="21"/>
        <v>50577.799999999996</v>
      </c>
      <c r="J136" s="3">
        <f t="shared" si="22"/>
        <v>35404.45999999999</v>
      </c>
      <c r="K136" s="5">
        <f t="shared" si="24"/>
        <v>0</v>
      </c>
      <c r="L136" s="8">
        <f t="shared" si="23"/>
        <v>0</v>
      </c>
    </row>
    <row r="137" spans="2:12" ht="12.75">
      <c r="B137">
        <v>133</v>
      </c>
      <c r="C137">
        <v>134</v>
      </c>
      <c r="D137">
        <v>109.15</v>
      </c>
      <c r="E137">
        <v>1368.87</v>
      </c>
      <c r="F137">
        <v>445.38</v>
      </c>
      <c r="G137">
        <v>5585.58</v>
      </c>
      <c r="H137" s="3">
        <f t="shared" si="20"/>
        <v>70947.5</v>
      </c>
      <c r="I137" s="3">
        <f t="shared" si="21"/>
        <v>49663.25</v>
      </c>
      <c r="J137" s="3">
        <f t="shared" si="22"/>
        <v>34764.274999999994</v>
      </c>
      <c r="K137" s="5">
        <f t="shared" si="24"/>
        <v>0</v>
      </c>
      <c r="L137" s="8">
        <f t="shared" si="23"/>
        <v>0</v>
      </c>
    </row>
    <row r="138" spans="2:12" ht="12.75">
      <c r="B138">
        <v>134</v>
      </c>
      <c r="C138">
        <v>110</v>
      </c>
      <c r="D138">
        <v>109.13</v>
      </c>
      <c r="E138">
        <v>4164.09</v>
      </c>
      <c r="F138">
        <v>488.17</v>
      </c>
      <c r="G138">
        <v>18627.03</v>
      </c>
      <c r="H138" s="3">
        <f t="shared" si="20"/>
        <v>70934.5</v>
      </c>
      <c r="I138" s="3">
        <f t="shared" si="21"/>
        <v>49654.149999999994</v>
      </c>
      <c r="J138" s="3">
        <f t="shared" si="22"/>
        <v>34757.90499999999</v>
      </c>
      <c r="K138" s="5">
        <f t="shared" si="24"/>
        <v>0</v>
      </c>
      <c r="L138" s="8">
        <f t="shared" si="23"/>
        <v>0</v>
      </c>
    </row>
    <row r="139" spans="2:12" ht="12.75">
      <c r="B139">
        <v>135</v>
      </c>
      <c r="C139">
        <v>65</v>
      </c>
      <c r="D139">
        <v>104.61</v>
      </c>
      <c r="E139">
        <v>7213.14</v>
      </c>
      <c r="F139">
        <v>395.64</v>
      </c>
      <c r="G139">
        <v>27280.7</v>
      </c>
      <c r="H139" s="3">
        <f t="shared" si="20"/>
        <v>67996.49999999999</v>
      </c>
      <c r="I139" s="3">
        <f t="shared" si="21"/>
        <v>47597.54999999999</v>
      </c>
      <c r="J139" s="3">
        <f t="shared" si="22"/>
        <v>33318.28499999999</v>
      </c>
      <c r="K139" s="5">
        <f t="shared" si="24"/>
        <v>0</v>
      </c>
      <c r="L139" s="8">
        <f t="shared" si="23"/>
        <v>0</v>
      </c>
    </row>
    <row r="140" spans="2:12" ht="12.75">
      <c r="B140">
        <v>136</v>
      </c>
      <c r="C140">
        <v>147</v>
      </c>
      <c r="D140">
        <v>103.8</v>
      </c>
      <c r="E140">
        <v>2040.26</v>
      </c>
      <c r="F140">
        <v>480.61</v>
      </c>
      <c r="G140">
        <v>9446.79</v>
      </c>
      <c r="H140" s="3">
        <f t="shared" si="20"/>
        <v>67470</v>
      </c>
      <c r="I140" s="3">
        <f t="shared" si="21"/>
        <v>47229</v>
      </c>
      <c r="J140" s="3">
        <f t="shared" si="22"/>
        <v>33060.299999999996</v>
      </c>
      <c r="K140" s="5">
        <f t="shared" si="24"/>
        <v>0</v>
      </c>
      <c r="L140" s="8">
        <f t="shared" si="23"/>
        <v>0</v>
      </c>
    </row>
    <row r="141" spans="2:12" ht="12.75">
      <c r="B141">
        <v>137</v>
      </c>
      <c r="C141">
        <v>140</v>
      </c>
      <c r="D141">
        <v>103.28</v>
      </c>
      <c r="E141">
        <v>692.27</v>
      </c>
      <c r="F141">
        <v>461.86</v>
      </c>
      <c r="G141">
        <v>3095.79</v>
      </c>
      <c r="H141" s="3">
        <f t="shared" si="20"/>
        <v>67132</v>
      </c>
      <c r="I141" s="3">
        <f t="shared" si="21"/>
        <v>46992.399999999994</v>
      </c>
      <c r="J141" s="3">
        <f t="shared" si="22"/>
        <v>32894.67999999999</v>
      </c>
      <c r="K141" s="5">
        <f t="shared" si="24"/>
        <v>0</v>
      </c>
      <c r="L141" s="8">
        <f t="shared" si="23"/>
        <v>0</v>
      </c>
    </row>
    <row r="142" spans="2:12" ht="12.75">
      <c r="B142">
        <v>138</v>
      </c>
      <c r="C142">
        <v>81</v>
      </c>
      <c r="D142">
        <v>101.98</v>
      </c>
      <c r="E142">
        <v>1900.74</v>
      </c>
      <c r="F142">
        <v>567.05</v>
      </c>
      <c r="G142">
        <v>10568.82</v>
      </c>
      <c r="H142" s="3">
        <f t="shared" si="20"/>
        <v>66287</v>
      </c>
      <c r="I142" s="3">
        <f t="shared" si="21"/>
        <v>46400.899999999994</v>
      </c>
      <c r="J142" s="3">
        <f t="shared" si="22"/>
        <v>32480.629999999994</v>
      </c>
      <c r="K142" s="5">
        <f t="shared" si="24"/>
        <v>0</v>
      </c>
      <c r="L142" s="8">
        <f t="shared" si="23"/>
        <v>0</v>
      </c>
    </row>
    <row r="143" spans="2:12" ht="12.75">
      <c r="B143">
        <v>139</v>
      </c>
      <c r="C143">
        <v>107</v>
      </c>
      <c r="D143">
        <v>101.46</v>
      </c>
      <c r="E143">
        <v>2706.7</v>
      </c>
      <c r="F143">
        <v>381.81</v>
      </c>
      <c r="G143">
        <v>10185.8</v>
      </c>
      <c r="H143" s="3">
        <f t="shared" si="20"/>
        <v>65949</v>
      </c>
      <c r="I143" s="3">
        <f t="shared" si="21"/>
        <v>46164.299999999996</v>
      </c>
      <c r="J143" s="3">
        <f t="shared" si="22"/>
        <v>32315.009999999995</v>
      </c>
      <c r="K143" s="5">
        <f t="shared" si="24"/>
        <v>0</v>
      </c>
      <c r="L143" s="8">
        <f t="shared" si="23"/>
        <v>0</v>
      </c>
    </row>
    <row r="144" spans="2:12" ht="12.75">
      <c r="B144">
        <v>140</v>
      </c>
      <c r="C144">
        <v>10</v>
      </c>
      <c r="D144">
        <v>101.02</v>
      </c>
      <c r="E144">
        <v>901.01</v>
      </c>
      <c r="F144">
        <v>407.21</v>
      </c>
      <c r="G144">
        <v>3631.94</v>
      </c>
      <c r="H144" s="3">
        <f t="shared" si="20"/>
        <v>65663</v>
      </c>
      <c r="I144" s="3">
        <f t="shared" si="21"/>
        <v>45964.1</v>
      </c>
      <c r="J144" s="3">
        <f t="shared" si="22"/>
        <v>32174.869999999995</v>
      </c>
      <c r="K144" s="5">
        <f t="shared" si="24"/>
        <v>0</v>
      </c>
      <c r="L144" s="8">
        <f t="shared" si="23"/>
        <v>0</v>
      </c>
    </row>
    <row r="145" spans="2:12" ht="12.75">
      <c r="B145">
        <v>141</v>
      </c>
      <c r="C145">
        <v>119</v>
      </c>
      <c r="D145">
        <v>99.78</v>
      </c>
      <c r="E145">
        <v>9948.65</v>
      </c>
      <c r="F145">
        <v>397.87</v>
      </c>
      <c r="G145">
        <v>39670.17</v>
      </c>
      <c r="H145" s="3">
        <f t="shared" si="20"/>
        <v>64857</v>
      </c>
      <c r="I145" s="3">
        <f t="shared" si="21"/>
        <v>45399.899999999994</v>
      </c>
      <c r="J145" s="3">
        <f t="shared" si="22"/>
        <v>31779.929999999993</v>
      </c>
      <c r="K145" s="5">
        <f t="shared" si="24"/>
        <v>0</v>
      </c>
      <c r="L145" s="8">
        <f t="shared" si="23"/>
        <v>0</v>
      </c>
    </row>
    <row r="146" spans="2:12" ht="12.75">
      <c r="B146">
        <v>142</v>
      </c>
      <c r="C146">
        <v>120</v>
      </c>
      <c r="D146">
        <v>98.95</v>
      </c>
      <c r="E146">
        <v>996.39</v>
      </c>
      <c r="F146">
        <v>390.32</v>
      </c>
      <c r="G146">
        <v>3930.37</v>
      </c>
      <c r="H146" s="3">
        <f t="shared" si="20"/>
        <v>64317.50000000001</v>
      </c>
      <c r="I146" s="3">
        <f t="shared" si="21"/>
        <v>45022.25</v>
      </c>
      <c r="J146" s="3">
        <f t="shared" si="22"/>
        <v>31515.574999999997</v>
      </c>
      <c r="K146" s="5">
        <f t="shared" si="24"/>
        <v>0</v>
      </c>
      <c r="L146" s="8">
        <f t="shared" si="23"/>
        <v>0</v>
      </c>
    </row>
    <row r="147" spans="2:12" ht="12.75">
      <c r="B147">
        <v>143</v>
      </c>
      <c r="C147">
        <v>21</v>
      </c>
      <c r="D147">
        <v>95.39</v>
      </c>
      <c r="E147">
        <v>1226.9</v>
      </c>
      <c r="F147">
        <v>508.7</v>
      </c>
      <c r="G147">
        <v>6542.92</v>
      </c>
      <c r="H147" s="3">
        <f t="shared" si="20"/>
        <v>62003.5</v>
      </c>
      <c r="I147" s="3">
        <f t="shared" si="21"/>
        <v>43402.45</v>
      </c>
      <c r="J147" s="3">
        <f t="shared" si="22"/>
        <v>30381.714999999997</v>
      </c>
      <c r="K147" s="5">
        <f t="shared" si="24"/>
        <v>0</v>
      </c>
      <c r="L147" s="8">
        <f t="shared" si="23"/>
        <v>0</v>
      </c>
    </row>
    <row r="148" spans="2:12" ht="12.75">
      <c r="B148">
        <v>144</v>
      </c>
      <c r="C148">
        <v>42</v>
      </c>
      <c r="D148">
        <v>94.06</v>
      </c>
      <c r="E148">
        <v>3257.35</v>
      </c>
      <c r="F148">
        <v>319.68</v>
      </c>
      <c r="G148">
        <v>11070.65</v>
      </c>
      <c r="H148" s="3">
        <f t="shared" si="20"/>
        <v>61139.00000000001</v>
      </c>
      <c r="I148" s="3">
        <f t="shared" si="21"/>
        <v>42797.3</v>
      </c>
      <c r="J148" s="3">
        <f t="shared" si="22"/>
        <v>29958.11</v>
      </c>
      <c r="K148" s="5">
        <f t="shared" si="24"/>
        <v>0</v>
      </c>
      <c r="L148" s="8">
        <f t="shared" si="23"/>
        <v>0</v>
      </c>
    </row>
    <row r="149" spans="2:12" ht="12.75">
      <c r="B149">
        <v>145</v>
      </c>
      <c r="C149">
        <v>35</v>
      </c>
      <c r="D149">
        <v>93.85</v>
      </c>
      <c r="E149">
        <v>905.13</v>
      </c>
      <c r="F149">
        <v>329.51</v>
      </c>
      <c r="G149">
        <v>3177.94</v>
      </c>
      <c r="H149" s="3">
        <f t="shared" si="20"/>
        <v>61002.49999999999</v>
      </c>
      <c r="I149" s="3">
        <f t="shared" si="21"/>
        <v>42701.74999999999</v>
      </c>
      <c r="J149" s="3">
        <f t="shared" si="22"/>
        <v>29891.22499999999</v>
      </c>
      <c r="K149" s="5">
        <f t="shared" si="24"/>
        <v>0</v>
      </c>
      <c r="L149" s="8">
        <f t="shared" si="23"/>
        <v>0</v>
      </c>
    </row>
    <row r="150" spans="2:12" ht="12.75">
      <c r="B150">
        <v>146</v>
      </c>
      <c r="C150">
        <v>84</v>
      </c>
      <c r="D150">
        <v>93.06</v>
      </c>
      <c r="E150">
        <v>1810.19</v>
      </c>
      <c r="F150">
        <v>359.88</v>
      </c>
      <c r="G150">
        <v>7000.34</v>
      </c>
      <c r="H150" s="3">
        <f t="shared" si="20"/>
        <v>60489</v>
      </c>
      <c r="I150" s="3">
        <f t="shared" si="21"/>
        <v>42342.299999999996</v>
      </c>
      <c r="J150" s="3">
        <f t="shared" si="22"/>
        <v>29639.609999999993</v>
      </c>
      <c r="K150" s="5">
        <f t="shared" si="24"/>
        <v>0</v>
      </c>
      <c r="L150" s="8">
        <f t="shared" si="23"/>
        <v>0</v>
      </c>
    </row>
    <row r="151" spans="2:12" ht="12.75">
      <c r="B151">
        <v>147</v>
      </c>
      <c r="C151">
        <v>108</v>
      </c>
      <c r="D151">
        <v>90</v>
      </c>
      <c r="E151">
        <v>349.15</v>
      </c>
      <c r="F151">
        <v>2206.35</v>
      </c>
      <c r="G151">
        <v>8559.42</v>
      </c>
      <c r="H151" s="3">
        <f t="shared" si="20"/>
        <v>58500</v>
      </c>
      <c r="I151" s="3">
        <f t="shared" si="21"/>
        <v>40950</v>
      </c>
      <c r="J151" s="3">
        <f t="shared" si="22"/>
        <v>28665</v>
      </c>
      <c r="K151" s="5">
        <f t="shared" si="24"/>
        <v>0</v>
      </c>
      <c r="L151" s="8">
        <f t="shared" si="23"/>
        <v>0</v>
      </c>
    </row>
    <row r="152" spans="2:12" ht="12.75">
      <c r="B152">
        <v>148</v>
      </c>
      <c r="C152">
        <v>126</v>
      </c>
      <c r="D152">
        <v>85.9</v>
      </c>
      <c r="E152">
        <v>825.81</v>
      </c>
      <c r="F152">
        <v>481.42</v>
      </c>
      <c r="G152">
        <v>4628.18</v>
      </c>
      <c r="H152" s="3">
        <f t="shared" si="20"/>
        <v>55835</v>
      </c>
      <c r="I152" s="3">
        <f t="shared" si="21"/>
        <v>39084.5</v>
      </c>
      <c r="J152" s="3">
        <f t="shared" si="22"/>
        <v>27359.149999999998</v>
      </c>
      <c r="K152" s="5">
        <f t="shared" si="24"/>
        <v>0</v>
      </c>
      <c r="L152" s="8">
        <f t="shared" si="23"/>
        <v>0</v>
      </c>
    </row>
    <row r="153" spans="2:12" ht="12.75">
      <c r="B153">
        <v>149</v>
      </c>
      <c r="C153">
        <v>68</v>
      </c>
      <c r="D153">
        <v>82.63</v>
      </c>
      <c r="E153">
        <v>1126.24</v>
      </c>
      <c r="F153">
        <v>481.16</v>
      </c>
      <c r="G153">
        <v>6558.11</v>
      </c>
      <c r="H153" s="3">
        <f t="shared" si="20"/>
        <v>53709.5</v>
      </c>
      <c r="I153" s="3">
        <f t="shared" si="21"/>
        <v>37596.649999999994</v>
      </c>
      <c r="J153" s="3">
        <f t="shared" si="22"/>
        <v>26317.654999999995</v>
      </c>
      <c r="K153" s="5">
        <f t="shared" si="24"/>
        <v>0</v>
      </c>
      <c r="L153" s="8">
        <f t="shared" si="23"/>
        <v>0</v>
      </c>
    </row>
    <row r="154" spans="2:12" ht="12.75">
      <c r="B154">
        <v>150</v>
      </c>
      <c r="C154">
        <v>135</v>
      </c>
      <c r="D154">
        <v>82.48</v>
      </c>
      <c r="E154">
        <v>2129.9</v>
      </c>
      <c r="F154">
        <v>369.47</v>
      </c>
      <c r="G154">
        <v>9540.88</v>
      </c>
      <c r="H154" s="3">
        <f t="shared" si="20"/>
        <v>53612</v>
      </c>
      <c r="I154" s="3">
        <f t="shared" si="21"/>
        <v>37528.399999999994</v>
      </c>
      <c r="J154" s="3">
        <f t="shared" si="22"/>
        <v>26269.879999999994</v>
      </c>
      <c r="K154" s="5">
        <f t="shared" si="24"/>
        <v>0</v>
      </c>
      <c r="L154" s="8">
        <f t="shared" si="23"/>
        <v>0</v>
      </c>
    </row>
    <row r="155" spans="8:12" ht="12.75">
      <c r="H155" s="3"/>
      <c r="I155" s="3"/>
      <c r="J155" s="3"/>
      <c r="K155" s="5"/>
      <c r="L155" s="8"/>
    </row>
    <row r="156" spans="8:12" ht="12.75">
      <c r="H156" s="3"/>
      <c r="I156" s="3"/>
      <c r="J156" s="3"/>
      <c r="K156" s="5"/>
      <c r="L156" s="8"/>
    </row>
    <row r="157" spans="8:12" ht="12.75">
      <c r="H157" s="3"/>
      <c r="I157" s="3"/>
      <c r="J157" s="3"/>
      <c r="K157" s="5"/>
      <c r="L157" s="8"/>
    </row>
    <row r="158" spans="8:12" ht="12.75">
      <c r="H158" s="3"/>
      <c r="I158" s="3"/>
      <c r="J158" s="3"/>
      <c r="K158" s="5"/>
      <c r="L158" s="8"/>
    </row>
    <row r="159" spans="8:12" ht="12.75">
      <c r="H159" s="3"/>
      <c r="I159" s="3"/>
      <c r="J159" s="3"/>
      <c r="K159" s="5"/>
      <c r="L159" s="8"/>
    </row>
    <row r="160" spans="8:12" ht="12.75">
      <c r="H160" s="3"/>
      <c r="I160" s="3"/>
      <c r="J160" s="3"/>
      <c r="K160" s="5"/>
      <c r="L160" s="8"/>
    </row>
    <row r="161" spans="8:12" ht="12.75">
      <c r="H161" s="3"/>
      <c r="I161" s="3"/>
      <c r="J161" s="3"/>
      <c r="K161" s="5"/>
      <c r="L161" s="8"/>
    </row>
    <row r="162" spans="8:12" ht="12.75">
      <c r="H162" s="3"/>
      <c r="I162" s="3"/>
      <c r="J162" s="3"/>
      <c r="K162" s="5"/>
      <c r="L162" s="8"/>
    </row>
    <row r="163" spans="8:12" ht="12.75">
      <c r="H163" s="3"/>
      <c r="I163" s="3"/>
      <c r="J163" s="3"/>
      <c r="K163" s="5"/>
      <c r="L163" s="8"/>
    </row>
    <row r="164" spans="8:12" ht="12.75">
      <c r="H164" s="3"/>
      <c r="I164" s="3"/>
      <c r="J164" s="3"/>
      <c r="K164" s="5"/>
      <c r="L164" s="8"/>
    </row>
    <row r="165" spans="8:12" ht="12.75">
      <c r="H165" s="3"/>
      <c r="I165" s="3"/>
      <c r="J165" s="3"/>
      <c r="K165" s="5"/>
      <c r="L165" s="8"/>
    </row>
    <row r="166" spans="8:12" ht="12.75">
      <c r="H166" s="3"/>
      <c r="I166" s="3"/>
      <c r="J166" s="3"/>
      <c r="K166" s="5"/>
      <c r="L166" s="8"/>
    </row>
    <row r="167" spans="8:12" ht="12.75">
      <c r="H167" s="3"/>
      <c r="I167" s="3"/>
      <c r="J167" s="3"/>
      <c r="K167" s="5"/>
      <c r="L167" s="8"/>
    </row>
    <row r="168" spans="8:12" ht="12.75">
      <c r="H168" s="3"/>
      <c r="I168" s="3"/>
      <c r="J168" s="3"/>
      <c r="K168" s="5"/>
      <c r="L168" s="8"/>
    </row>
    <row r="169" spans="8:12" ht="12.75">
      <c r="H169" s="3"/>
      <c r="I169" s="3"/>
      <c r="J169" s="3"/>
      <c r="K169" s="5"/>
      <c r="L169" s="8"/>
    </row>
    <row r="170" spans="8:12" ht="12.75">
      <c r="H170" s="3"/>
      <c r="I170" s="3"/>
      <c r="J170" s="3"/>
      <c r="K170" s="5"/>
      <c r="L170" s="8"/>
    </row>
    <row r="171" spans="8:12" ht="12.75">
      <c r="H171" s="3"/>
      <c r="I171" s="3"/>
      <c r="J171" s="3"/>
      <c r="K171" s="5"/>
      <c r="L171" s="8"/>
    </row>
    <row r="172" spans="8:12" ht="12.75">
      <c r="H172" s="3"/>
      <c r="I172" s="3"/>
      <c r="J172" s="3"/>
      <c r="K172" s="5"/>
      <c r="L172" s="8"/>
    </row>
    <row r="173" spans="8:12" ht="12.75">
      <c r="H173" s="3"/>
      <c r="I173" s="3"/>
      <c r="J173" s="3"/>
      <c r="K173" s="5"/>
      <c r="L173" s="8"/>
    </row>
    <row r="174" spans="8:12" ht="12.75">
      <c r="H174" s="3"/>
      <c r="I174" s="3"/>
      <c r="J174" s="3"/>
      <c r="K174" s="5"/>
      <c r="L174" s="8"/>
    </row>
    <row r="175" spans="8:12" ht="12.75">
      <c r="H175" s="3"/>
      <c r="I175" s="3"/>
      <c r="J175" s="3"/>
      <c r="K175" s="5"/>
      <c r="L175" s="8"/>
    </row>
    <row r="176" spans="8:12" ht="12.75">
      <c r="H176" s="3"/>
      <c r="I176" s="3"/>
      <c r="J176" s="3"/>
      <c r="K176" s="5"/>
      <c r="L176" s="8"/>
    </row>
    <row r="177" spans="8:12" ht="12.75">
      <c r="H177" s="3"/>
      <c r="I177" s="3"/>
      <c r="J177" s="3"/>
      <c r="K177" s="5"/>
      <c r="L177" s="8"/>
    </row>
    <row r="178" spans="8:12" ht="12.75">
      <c r="H178" s="3"/>
      <c r="I178" s="3"/>
      <c r="J178" s="3"/>
      <c r="K178" s="5"/>
      <c r="L178" s="8"/>
    </row>
    <row r="179" spans="8:12" ht="12.75">
      <c r="H179" s="3"/>
      <c r="I179" s="3"/>
      <c r="J179" s="3"/>
      <c r="K179" s="5"/>
      <c r="L179" s="8"/>
    </row>
    <row r="180" spans="8:12" ht="12.75">
      <c r="H180" s="3"/>
      <c r="I180" s="3"/>
      <c r="J180" s="3"/>
      <c r="K180" s="5"/>
      <c r="L180" s="8"/>
    </row>
    <row r="181" spans="8:12" ht="12.75">
      <c r="H181" s="3"/>
      <c r="I181" s="3"/>
      <c r="J181" s="3"/>
      <c r="K181" s="5"/>
      <c r="L181" s="8"/>
    </row>
    <row r="182" spans="8:12" ht="12.75">
      <c r="H182" s="3"/>
      <c r="I182" s="3"/>
      <c r="J182" s="3"/>
      <c r="K182" s="5"/>
      <c r="L182" s="8"/>
    </row>
    <row r="183" spans="8:12" ht="12.75">
      <c r="H183" s="3"/>
      <c r="I183" s="3"/>
      <c r="J183" s="3"/>
      <c r="K183" s="5"/>
      <c r="L183" s="8"/>
    </row>
    <row r="184" spans="8:12" ht="12.75">
      <c r="H184" s="3"/>
      <c r="I184" s="3"/>
      <c r="J184" s="3"/>
      <c r="K184" s="5"/>
      <c r="L184" s="8"/>
    </row>
    <row r="185" spans="8:12" ht="12.75">
      <c r="H185" s="3"/>
      <c r="I185" s="3"/>
      <c r="J185" s="3"/>
      <c r="K185" s="5"/>
      <c r="L185" s="8"/>
    </row>
    <row r="186" spans="8:12" ht="12.75">
      <c r="H186" s="3"/>
      <c r="I186" s="3"/>
      <c r="J186" s="3"/>
      <c r="K186" s="5"/>
      <c r="L186" s="8"/>
    </row>
    <row r="187" spans="8:12" ht="12.75">
      <c r="H187" s="3"/>
      <c r="I187" s="3"/>
      <c r="J187" s="3"/>
      <c r="K187" s="5"/>
      <c r="L187" s="8"/>
    </row>
    <row r="188" spans="8:12" ht="12.75">
      <c r="H188" s="3"/>
      <c r="I188" s="3"/>
      <c r="J188" s="3"/>
      <c r="K188" s="5"/>
      <c r="L188" s="8"/>
    </row>
    <row r="189" spans="8:12" ht="12.75">
      <c r="H189" s="3"/>
      <c r="I189" s="3"/>
      <c r="J189" s="3"/>
      <c r="K189" s="5"/>
      <c r="L189" s="8"/>
    </row>
    <row r="190" spans="8:12" ht="12.75">
      <c r="H190" s="3"/>
      <c r="I190" s="3"/>
      <c r="J190" s="3"/>
      <c r="K190" s="5"/>
      <c r="L190" s="8"/>
    </row>
    <row r="191" spans="8:12" ht="12.75">
      <c r="H191" s="3"/>
      <c r="I191" s="3"/>
      <c r="J191" s="3"/>
      <c r="K191" s="5"/>
      <c r="L191" s="8"/>
    </row>
    <row r="192" spans="8:12" ht="12.75">
      <c r="H192" s="3"/>
      <c r="I192" s="3"/>
      <c r="J192" s="3"/>
      <c r="K192" s="5"/>
      <c r="L192" s="8"/>
    </row>
    <row r="193" spans="8:12" ht="12.75">
      <c r="H193" s="3"/>
      <c r="I193" s="3"/>
      <c r="J193" s="3"/>
      <c r="K193" s="5"/>
      <c r="L193" s="8"/>
    </row>
    <row r="194" spans="8:12" ht="12.75">
      <c r="H194" s="3"/>
      <c r="I194" s="3"/>
      <c r="J194" s="3"/>
      <c r="K194" s="5"/>
      <c r="L194" s="8"/>
    </row>
    <row r="195" spans="8:12" ht="12.75">
      <c r="H195" s="3"/>
      <c r="I195" s="3"/>
      <c r="J195" s="3"/>
      <c r="K195" s="5"/>
      <c r="L195" s="8"/>
    </row>
    <row r="196" spans="8:12" ht="12.75">
      <c r="H196" s="3"/>
      <c r="I196" s="3"/>
      <c r="J196" s="3"/>
      <c r="K196" s="5"/>
      <c r="L196" s="8"/>
    </row>
    <row r="197" spans="8:12" ht="12.75">
      <c r="H197" s="3"/>
      <c r="I197" s="3"/>
      <c r="J197" s="3"/>
      <c r="K197" s="5"/>
      <c r="L197" s="8"/>
    </row>
    <row r="198" spans="8:12" ht="12.75">
      <c r="H198" s="3"/>
      <c r="I198" s="3"/>
      <c r="J198" s="3"/>
      <c r="K198" s="5"/>
      <c r="L198" s="8"/>
    </row>
    <row r="199" spans="8:12" ht="12.75">
      <c r="H199" s="3"/>
      <c r="I199" s="3"/>
      <c r="J199" s="3"/>
      <c r="K199" s="5"/>
      <c r="L199" s="8"/>
    </row>
    <row r="200" spans="8:12" ht="12.75">
      <c r="H200" s="3"/>
      <c r="I200" s="3"/>
      <c r="J200" s="3"/>
      <c r="K200" s="5"/>
      <c r="L200" s="8"/>
    </row>
    <row r="201" spans="8:12" ht="12.75">
      <c r="H201" s="3"/>
      <c r="I201" s="3"/>
      <c r="J201" s="3"/>
      <c r="K201" s="5"/>
      <c r="L201" s="8"/>
    </row>
    <row r="202" spans="8:12" ht="12.75">
      <c r="H202" s="3"/>
      <c r="I202" s="3"/>
      <c r="J202" s="3"/>
      <c r="K202" s="5"/>
      <c r="L202" s="8"/>
    </row>
    <row r="203" spans="8:12" ht="12.75">
      <c r="H203" s="3"/>
      <c r="I203" s="3"/>
      <c r="J203" s="3"/>
      <c r="K203" s="5"/>
      <c r="L203" s="8"/>
    </row>
    <row r="204" spans="8:12" ht="12.75">
      <c r="H204" s="3"/>
      <c r="I204" s="3"/>
      <c r="J204" s="3"/>
      <c r="K204" s="5"/>
      <c r="L204" s="8"/>
    </row>
    <row r="205" spans="8:12" ht="12.75">
      <c r="H205" s="3"/>
      <c r="I205" s="3"/>
      <c r="J205" s="3"/>
      <c r="K205" s="5"/>
      <c r="L205" s="8"/>
    </row>
    <row r="206" spans="8:12" ht="12.75">
      <c r="H206" s="3"/>
      <c r="I206" s="3"/>
      <c r="J206" s="3"/>
      <c r="K206" s="5"/>
      <c r="L206" s="8"/>
    </row>
    <row r="207" spans="8:12" ht="12.75">
      <c r="H207" s="3"/>
      <c r="I207" s="3"/>
      <c r="J207" s="3"/>
      <c r="K207" s="5"/>
      <c r="L207" s="8"/>
    </row>
    <row r="208" spans="8:12" ht="12.75">
      <c r="H208" s="3"/>
      <c r="I208" s="3"/>
      <c r="J208" s="3"/>
      <c r="K208" s="5"/>
      <c r="L208" s="8"/>
    </row>
    <row r="209" spans="8:12" ht="12.75">
      <c r="H209" s="3"/>
      <c r="I209" s="3"/>
      <c r="J209" s="3"/>
      <c r="K209" s="5"/>
      <c r="L209" s="8"/>
    </row>
    <row r="210" spans="8:12" ht="12.75">
      <c r="H210" s="3"/>
      <c r="I210" s="3"/>
      <c r="J210" s="3"/>
      <c r="K210" s="5"/>
      <c r="L210" s="8"/>
    </row>
    <row r="211" spans="8:12" ht="12.75">
      <c r="H211" s="3"/>
      <c r="I211" s="3"/>
      <c r="J211" s="3"/>
      <c r="K211" s="5"/>
      <c r="L211" s="8"/>
    </row>
    <row r="212" spans="8:12" ht="12.75">
      <c r="H212" s="3"/>
      <c r="I212" s="3"/>
      <c r="J212" s="3"/>
      <c r="K212" s="5"/>
      <c r="L212" s="8"/>
    </row>
    <row r="213" spans="8:12" ht="12.75">
      <c r="H213" s="3"/>
      <c r="I213" s="3"/>
      <c r="J213" s="3"/>
      <c r="K213" s="5"/>
      <c r="L213" s="8"/>
    </row>
    <row r="214" spans="8:12" ht="12.75">
      <c r="H214" s="3"/>
      <c r="I214" s="3"/>
      <c r="J214" s="3"/>
      <c r="K214" s="5"/>
      <c r="L214" s="8"/>
    </row>
    <row r="215" spans="8:12" ht="12.75">
      <c r="H215" s="3"/>
      <c r="I215" s="3"/>
      <c r="J215" s="3"/>
      <c r="K215" s="5"/>
      <c r="L215" s="8"/>
    </row>
    <row r="216" spans="8:12" ht="12.75">
      <c r="H216" s="3"/>
      <c r="I216" s="3"/>
      <c r="J216" s="3"/>
      <c r="K216" s="5"/>
      <c r="L216" s="8"/>
    </row>
    <row r="217" spans="8:12" ht="12.75">
      <c r="H217" s="3"/>
      <c r="I217" s="3"/>
      <c r="J217" s="3"/>
      <c r="K217" s="5"/>
      <c r="L217" s="8"/>
    </row>
    <row r="218" spans="8:12" ht="12.75">
      <c r="H218" s="3"/>
      <c r="I218" s="3"/>
      <c r="J218" s="3"/>
      <c r="K218" s="5"/>
      <c r="L218" s="8"/>
    </row>
    <row r="219" spans="8:12" ht="12.75">
      <c r="H219" s="3"/>
      <c r="I219" s="3"/>
      <c r="J219" s="3"/>
      <c r="K219" s="5"/>
      <c r="L219" s="8"/>
    </row>
    <row r="220" spans="8:12" ht="12.75">
      <c r="H220" s="3"/>
      <c r="I220" s="3"/>
      <c r="J220" s="3"/>
      <c r="K220" s="5"/>
      <c r="L220" s="8"/>
    </row>
    <row r="221" spans="8:12" ht="12.75">
      <c r="H221" s="3"/>
      <c r="I221" s="3"/>
      <c r="J221" s="3"/>
      <c r="K221" s="5"/>
      <c r="L221" s="8"/>
    </row>
    <row r="222" spans="8:12" ht="12.75">
      <c r="H222" s="3"/>
      <c r="I222" s="3"/>
      <c r="J222" s="3"/>
      <c r="K222" s="5"/>
      <c r="L222" s="8"/>
    </row>
    <row r="223" spans="8:12" ht="12.75">
      <c r="H223" s="3"/>
      <c r="I223" s="3"/>
      <c r="J223" s="3"/>
      <c r="K223" s="5"/>
      <c r="L223" s="8"/>
    </row>
    <row r="224" spans="8:12" ht="12.75">
      <c r="H224" s="3"/>
      <c r="I224" s="3"/>
      <c r="J224" s="3"/>
      <c r="K224" s="5"/>
      <c r="L224" s="8"/>
    </row>
    <row r="225" spans="8:12" ht="12.75">
      <c r="H225" s="3"/>
      <c r="I225" s="3"/>
      <c r="J225" s="3"/>
      <c r="K225" s="5"/>
      <c r="L225" s="8"/>
    </row>
    <row r="226" spans="8:12" ht="12.75">
      <c r="H226" s="3"/>
      <c r="I226" s="3"/>
      <c r="J226" s="3"/>
      <c r="K226" s="5"/>
      <c r="L226" s="8"/>
    </row>
    <row r="227" spans="8:12" ht="12.75">
      <c r="H227" s="3"/>
      <c r="I227" s="3"/>
      <c r="J227" s="3"/>
      <c r="K227" s="5"/>
      <c r="L227" s="8"/>
    </row>
    <row r="228" spans="8:12" ht="12.75">
      <c r="H228" s="3"/>
      <c r="I228" s="3"/>
      <c r="J228" s="3"/>
      <c r="K228" s="5"/>
      <c r="L228" s="8"/>
    </row>
    <row r="229" spans="8:12" ht="12.75">
      <c r="H229" s="3"/>
      <c r="I229" s="3"/>
      <c r="J229" s="3"/>
      <c r="K229" s="5"/>
      <c r="L229" s="8"/>
    </row>
    <row r="230" spans="8:12" ht="12.75">
      <c r="H230" s="3"/>
      <c r="I230" s="3"/>
      <c r="J230" s="3"/>
      <c r="K230" s="5"/>
      <c r="L230" s="8"/>
    </row>
    <row r="231" spans="8:12" ht="12.75">
      <c r="H231" s="3"/>
      <c r="I231" s="3"/>
      <c r="J231" s="3"/>
      <c r="K231" s="5"/>
      <c r="L231" s="8"/>
    </row>
    <row r="232" spans="8:12" ht="12.75">
      <c r="H232" s="3"/>
      <c r="I232" s="3"/>
      <c r="J232" s="3"/>
      <c r="K232" s="5"/>
      <c r="L232" s="8"/>
    </row>
    <row r="233" spans="8:12" ht="12.75">
      <c r="H233" s="3"/>
      <c r="I233" s="3"/>
      <c r="J233" s="3"/>
      <c r="K233" s="5"/>
      <c r="L233" s="8"/>
    </row>
    <row r="234" spans="8:12" ht="12.75">
      <c r="H234" s="3"/>
      <c r="I234" s="3"/>
      <c r="J234" s="3"/>
      <c r="K234" s="5"/>
      <c r="L234" s="8"/>
    </row>
    <row r="235" spans="8:12" ht="12.75">
      <c r="H235" s="3"/>
      <c r="I235" s="3"/>
      <c r="J235" s="3"/>
      <c r="K235" s="5"/>
      <c r="L235" s="8"/>
    </row>
    <row r="236" spans="8:12" ht="12.75">
      <c r="H236" s="3"/>
      <c r="I236" s="3"/>
      <c r="J236" s="3"/>
      <c r="K236" s="5"/>
      <c r="L236" s="8"/>
    </row>
    <row r="237" spans="8:12" ht="12.75">
      <c r="H237" s="3"/>
      <c r="I237" s="3"/>
      <c r="J237" s="3"/>
      <c r="K237" s="5"/>
      <c r="L237" s="8"/>
    </row>
    <row r="238" spans="8:12" ht="12.75">
      <c r="H238" s="3"/>
      <c r="I238" s="3"/>
      <c r="J238" s="3"/>
      <c r="K238" s="5"/>
      <c r="L238" s="8"/>
    </row>
    <row r="239" spans="8:12" ht="12.75">
      <c r="H239" s="3"/>
      <c r="I239" s="3"/>
      <c r="J239" s="3"/>
      <c r="K239" s="5"/>
      <c r="L239" s="8"/>
    </row>
    <row r="240" spans="8:12" ht="12.75">
      <c r="H240" s="3"/>
      <c r="I240" s="3"/>
      <c r="J240" s="3"/>
      <c r="K240" s="5"/>
      <c r="L240" s="8"/>
    </row>
    <row r="241" spans="8:12" ht="12.75">
      <c r="H241" s="3"/>
      <c r="I241" s="3"/>
      <c r="J241" s="3"/>
      <c r="K241" s="5"/>
      <c r="L241" s="8"/>
    </row>
    <row r="242" spans="8:12" ht="12.75">
      <c r="H242" s="3"/>
      <c r="I242" s="3"/>
      <c r="J242" s="3"/>
      <c r="K242" s="5"/>
      <c r="L242" s="8"/>
    </row>
    <row r="243" spans="8:12" ht="12.75">
      <c r="H243" s="3"/>
      <c r="I243" s="3"/>
      <c r="J243" s="3"/>
      <c r="K243" s="5"/>
      <c r="L243" s="8"/>
    </row>
    <row r="244" spans="8:12" ht="12.75">
      <c r="H244" s="3"/>
      <c r="I244" s="3"/>
      <c r="J244" s="3"/>
      <c r="K244" s="5"/>
      <c r="L244" s="8"/>
    </row>
    <row r="245" spans="8:12" ht="12.75">
      <c r="H245" s="3"/>
      <c r="I245" s="3"/>
      <c r="J245" s="3"/>
      <c r="K245" s="5"/>
      <c r="L245" s="8"/>
    </row>
    <row r="246" spans="8:12" ht="12.75">
      <c r="H246" s="3"/>
      <c r="I246" s="3"/>
      <c r="J246" s="3"/>
      <c r="K246" s="5"/>
      <c r="L246" s="8"/>
    </row>
    <row r="247" spans="8:12" ht="12.75">
      <c r="H247" s="3"/>
      <c r="I247" s="3"/>
      <c r="J247" s="3"/>
      <c r="K247" s="5"/>
      <c r="L247" s="8"/>
    </row>
    <row r="248" spans="8:12" ht="12.75">
      <c r="H248" s="3"/>
      <c r="I248" s="3"/>
      <c r="J248" s="3"/>
      <c r="K248" s="5"/>
      <c r="L248" s="8"/>
    </row>
    <row r="249" spans="8:12" ht="12.75">
      <c r="H249" s="3"/>
      <c r="I249" s="3"/>
      <c r="J249" s="3"/>
      <c r="K249" s="5"/>
      <c r="L249" s="8"/>
    </row>
    <row r="250" spans="8:12" ht="12.75">
      <c r="H250" s="3"/>
      <c r="I250" s="3"/>
      <c r="J250" s="3"/>
      <c r="K250" s="5"/>
      <c r="L250" s="8"/>
    </row>
    <row r="251" spans="8:12" ht="12.75">
      <c r="H251" s="3"/>
      <c r="I251" s="3"/>
      <c r="J251" s="3"/>
      <c r="K251" s="5"/>
      <c r="L251" s="8"/>
    </row>
    <row r="252" spans="8:12" ht="12.75">
      <c r="H252" s="3"/>
      <c r="I252" s="3"/>
      <c r="J252" s="3"/>
      <c r="K252" s="5"/>
      <c r="L252" s="8"/>
    </row>
    <row r="253" spans="8:12" ht="12.75">
      <c r="H253" s="3"/>
      <c r="I253" s="3"/>
      <c r="J253" s="3"/>
      <c r="K253" s="5"/>
      <c r="L253" s="8"/>
    </row>
    <row r="254" spans="8:12" ht="12.75">
      <c r="H254" s="3"/>
      <c r="I254" s="3"/>
      <c r="J254" s="3"/>
      <c r="K254" s="5"/>
      <c r="L254" s="8"/>
    </row>
    <row r="255" spans="8:12" ht="12.75">
      <c r="H255" s="3"/>
      <c r="I255" s="3"/>
      <c r="J255" s="3"/>
      <c r="K255" s="5"/>
      <c r="L255" s="8"/>
    </row>
    <row r="256" spans="8:12" ht="12.75">
      <c r="H256" s="3"/>
      <c r="I256" s="3"/>
      <c r="J256" s="3"/>
      <c r="K256" s="5"/>
      <c r="L256" s="8"/>
    </row>
    <row r="257" spans="8:12" ht="12.75">
      <c r="H257" s="3"/>
      <c r="I257" s="3"/>
      <c r="J257" s="3"/>
      <c r="K257" s="5"/>
      <c r="L257" s="8"/>
    </row>
    <row r="258" spans="8:12" ht="12.75">
      <c r="H258" s="3"/>
      <c r="I258" s="3"/>
      <c r="J258" s="3"/>
      <c r="K258" s="5"/>
      <c r="L258" s="8"/>
    </row>
    <row r="259" spans="8:12" ht="12.75">
      <c r="H259" s="3"/>
      <c r="I259" s="3"/>
      <c r="J259" s="3"/>
      <c r="K259" s="5"/>
      <c r="L259" s="8"/>
    </row>
    <row r="260" spans="8:12" ht="12.75">
      <c r="H260" s="3"/>
      <c r="I260" s="3"/>
      <c r="J260" s="3"/>
      <c r="K260" s="5"/>
      <c r="L260" s="8"/>
    </row>
    <row r="261" spans="8:12" ht="12.75">
      <c r="H261" s="3"/>
      <c r="I261" s="3"/>
      <c r="J261" s="3"/>
      <c r="K261" s="5"/>
      <c r="L261" s="8"/>
    </row>
    <row r="262" spans="8:12" ht="12.75">
      <c r="H262" s="3"/>
      <c r="I262" s="3"/>
      <c r="J262" s="3"/>
      <c r="K262" s="5"/>
      <c r="L262" s="8"/>
    </row>
    <row r="263" spans="8:12" ht="12.75">
      <c r="H263" s="3"/>
      <c r="I263" s="3"/>
      <c r="J263" s="3"/>
      <c r="K263" s="5"/>
      <c r="L263" s="8"/>
    </row>
  </sheetData>
  <sheetProtection/>
  <mergeCells count="1">
    <mergeCell ref="B1:L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</dc:creator>
  <cp:keywords/>
  <dc:description/>
  <cp:lastModifiedBy>tgruen</cp:lastModifiedBy>
  <dcterms:created xsi:type="dcterms:W3CDTF">2007-05-29T22:15:28Z</dcterms:created>
  <dcterms:modified xsi:type="dcterms:W3CDTF">2008-04-02T18:45:01Z</dcterms:modified>
  <cp:category/>
  <cp:version/>
  <cp:contentType/>
  <cp:contentStatus/>
</cp:coreProperties>
</file>